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" sheetId="2" r:id="rId2"/>
    <sheet name="Базовые цены с учетом расхода" sheetId="3" r:id="rId3"/>
    <sheet name="Начисления" sheetId="4" r:id="rId4"/>
    <sheet name="Определители" sheetId="5" r:id="rId5"/>
    <sheet name="Базовые концовки" sheetId="6" r:id="rId6"/>
  </sheets>
  <definedNames/>
  <calcPr fullCalcOnLoad="1"/>
</workbook>
</file>

<file path=xl/sharedStrings.xml><?xml version="1.0" encoding="utf-8"?>
<sst xmlns="http://schemas.openxmlformats.org/spreadsheetml/2006/main" count="1548" uniqueCount="383">
  <si>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</si>
  <si>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</si>
  <si>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</si>
  <si>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</si>
  <si>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</si>
  <si>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</si>
  <si>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</si>
  <si>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Жилой дом 10 этажей, подъезд № 4.</t>
  </si>
  <si>
    <t>на ремонт подъезда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</si>
  <si>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</si>
  <si>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</si>
  <si>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</si>
  <si>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</si>
  <si>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</si>
  <si>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</si>
  <si>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</si>
  <si>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</si>
  <si>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</si>
  <si>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</si>
  <si>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</si>
  <si>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</si>
  <si>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</si>
  <si>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</si>
  <si>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</si>
  <si>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</si>
  <si>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</si>
  <si>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</si>
  <si>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</si>
  <si>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</si>
  <si>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Лестничные клетки</t>
  </si>
  <si>
    <t>1.</t>
  </si>
  <si>
    <t>Е63-1-2
Смена стекол толщиной 3 мм на штапиках по замазке в деревянных переплетах при площади стекла до 0,5 м2, 100 м2</t>
  </si>
  <si>
    <t>sum</t>
  </si>
  <si>
    <t>IsZPR</t>
  </si>
  <si>
    <t>sum_b</t>
  </si>
  <si>
    <t>IsZPM</t>
  </si>
  <si>
    <t>Объем: 6.07+8.24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</si>
  <si>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</si>
  <si>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</si>
  <si>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</si>
  <si>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</si>
  <si>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</si>
  <si>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</si>
  <si>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</si>
  <si>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</si>
  <si>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</si>
  <si>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</si>
  <si>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</si>
  <si>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</si>
  <si>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</si>
  <si>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Е61-26-1
Перетирка штукатурки внутренних помещений известковым раствором, 100 м2</t>
  </si>
  <si>
    <t>3.</t>
  </si>
  <si>
    <t>Е09-06-001-2
Монтаж: лотков, решеток, затворов из полосовой и тонколистовой стали, т</t>
  </si>
  <si>
    <t>4.</t>
  </si>
  <si>
    <t>С201-9006-243
Ограждения из прокатных и гнутых профилей, полосовой и круглой стали. ГОСТ 23118-99, т</t>
  </si>
  <si>
    <t>5.</t>
  </si>
  <si>
    <t>Е61-1-1
Сплошное выравнивание штукатурки стен цементно-известковым раствором при толщине намета до 5 мм, 100 м2</t>
  </si>
  <si>
    <t>6.</t>
  </si>
  <si>
    <t>Е61-1-5
Сплошное выравнивание штукатурки потолков цементно-известковым раствором при толщине намета до 5 мм, 100 м2</t>
  </si>
  <si>
    <t>7.</t>
  </si>
  <si>
    <t>Е61-1-2
Сплошное выравнивание штукатурки стен цементно-известковым раствором при толщине намета до 10 мм, 100 м2</t>
  </si>
  <si>
    <t>8.</t>
  </si>
  <si>
    <t>Е61-2-7
Ремонт штукатурки внутренних стен по камню и бетону цементно-известковым раствором, площадью отдельных мест до 1 м2 толщиной слоя до 20 мм, 100 м2</t>
  </si>
  <si>
    <t>9.</t>
  </si>
  <si>
    <t>Е62-1-4
Окраска известковыми составами ранее окрашенных поверхностей по: штукатурке стен, 100 м2</t>
  </si>
  <si>
    <t>10.</t>
  </si>
  <si>
    <t>Е62-1-4
Окраска известковыми составами ранее окрашенных поверхностей по: штукатурке потолков, 100 м2</t>
  </si>
  <si>
    <t>11.</t>
  </si>
  <si>
    <t>Е62-7-5
Улучшенная масляная окраска ранее окрашенных стен за 2 раза с расчисткой старой краски до 35 %, 100 м2</t>
  </si>
  <si>
    <t>12.</t>
  </si>
  <si>
    <t>Е62-29-2
Окраска масляными составами ранее окрашенных больших металлических поверхностей (дверей) за 2 раза, 100 м2</t>
  </si>
  <si>
    <t>Объем: 6*2.4</t>
  </si>
  <si>
    <t>13.</t>
  </si>
  <si>
    <t>Е62-32-2
Окраска масляными составами ранее окрашенных поверхностей стальных и чугунных труб стальных за 2 раза, 100 м2</t>
  </si>
  <si>
    <t>14.</t>
  </si>
  <si>
    <t>Е15-04-047-13
Декоративная набивка фриза по трафарету: масляная, 100 м2</t>
  </si>
  <si>
    <t>15.</t>
  </si>
  <si>
    <t>Е62-9-5
Улучшенная масляная окраска ранее окрашенных окон за 2 раза с расчисткой старой краски до 35 %, 100 м2</t>
  </si>
  <si>
    <t>Объем: 20.16*2.8</t>
  </si>
  <si>
    <t>16.</t>
  </si>
  <si>
    <t>Е62-29-2
Окраска масляными составами ранее окрашенных больших металлических поверхностей (электрощитков) за 2 раза, 100 м2</t>
  </si>
  <si>
    <t>17.</t>
  </si>
  <si>
    <t>Е62-35-2
Окраска масляными составами ранее окрашенных металлических решеток и оград без рельефа за 2 раза, 100 м2</t>
  </si>
  <si>
    <t>18.</t>
  </si>
  <si>
    <t>Е62-29-2
Окраска масляными составами ранее окрашенных больших металлических поверхностей (клапанов мусоропровода) за 2 раза, 100 м2</t>
  </si>
  <si>
    <t>19.</t>
  </si>
  <si>
    <t>Е62-1-4
Окраска известковыми составами ранее окрашенных поверхностей по: штукатурке (стволов мусоропровода), 100 м2</t>
  </si>
  <si>
    <t>20.</t>
  </si>
  <si>
    <t>Е62-7-5
Улучшенная масляная окраска ранее окрашенных стен за 2 раза с расчисткой старой краски до 35 % (стволов мусоропровода), 100 м2</t>
  </si>
  <si>
    <t>21.</t>
  </si>
  <si>
    <t>Е62-10-5
Улучшенная масляная окраска ранее окрашенных дверей за 2 раза с расчисткой старой краски до 35 %, 100 м2</t>
  </si>
  <si>
    <t>Объем: 3.3*2.4</t>
  </si>
  <si>
    <t>22.</t>
  </si>
  <si>
    <t>Е62-29-2
Окраска масляными составами ранее окрашенных больших металлических поверхностей (обрамлений лифта) за 2 раза, 100 м2</t>
  </si>
  <si>
    <t>23.</t>
  </si>
  <si>
    <t>Е56-8-1
Установка неостекленных оконных переплетов створных, 100 шт.</t>
  </si>
  <si>
    <t>24.</t>
  </si>
  <si>
    <t>С203-0251
Створки оконные для жилых зданий ГОСТ 11214: площадь 0, 3 - 0, 4 м2, м2</t>
  </si>
  <si>
    <t>Объем: 12+2</t>
  </si>
  <si>
    <t>25.</t>
  </si>
  <si>
    <t>С203-0254
Створки оконные для жилых зданий ГОСТ 11214: площадь 0, 7 - 0, 8 м2, м2</t>
  </si>
  <si>
    <t>26.</t>
  </si>
  <si>
    <t>С101-0915
Скобяные изделия для блоков оконных с раздельными двойными переплетами жилых зданий при заполнении отдельными элементами, одностворных высотой до, м: 1,5, комплект</t>
  </si>
  <si>
    <t>27.</t>
  </si>
  <si>
    <t>Е58-20-1
Смена обделок из листовой стали поясков, сандриков, отливов, карнизов шириной до 0,4 м, 100 м</t>
  </si>
  <si>
    <t>28.</t>
  </si>
  <si>
    <t>С101-9001-60
Водоотлив оконный шириной планки 250 мм из оцинкованной стали с полимерным покрытием, пог. м</t>
  </si>
  <si>
    <t>29.</t>
  </si>
  <si>
    <t>Е10-02-041-1
Ограждение лестничных площадок перилами, м</t>
  </si>
  <si>
    <t>30.</t>
  </si>
  <si>
    <t>С203-0361
Поручни из древесины ГОСТ 8242: Тип П-1 размером: 26х54 мм, м</t>
  </si>
  <si>
    <t>31.</t>
  </si>
  <si>
    <t>Е62-18-1
Окраска масляными составами деревянных поручней с покрытием лаком, 100 м2</t>
  </si>
  <si>
    <t>32.</t>
  </si>
  <si>
    <t>Е10-01-012-3
Обшивка каркасных стен плитами древесностружечными 16 мм, м2</t>
  </si>
  <si>
    <t>Входная группа</t>
  </si>
  <si>
    <t>33.</t>
  </si>
  <si>
    <t>Е61-26-2
Перетирка штукатурки фасадов гладких известковым раствором с: земли и лесов, 100 м2</t>
  </si>
  <si>
    <t>34.</t>
  </si>
  <si>
    <t>Е62-16-5
Окрашивание поверхностей стен водоэмульсионными составами, ранее окрашенных водоэмульсионной краской с ее расчисткой до 35 %, 100 м2</t>
  </si>
  <si>
    <t>35.</t>
  </si>
  <si>
    <t>Е62-26-4
Окраска перхлорвиниловыми красками по подготовленной поверхности фасадов простых за 2 раза с земли и лесов, 100 м2</t>
  </si>
  <si>
    <t>36.</t>
  </si>
  <si>
    <t>Объем: 3.4*2.4</t>
  </si>
  <si>
    <t>37.</t>
  </si>
  <si>
    <t>Х600-2029
Погрузочно-разгрузочные работы при автомобильных перевозках-Мусор строительный, т</t>
  </si>
  <si>
    <t>38.</t>
  </si>
  <si>
    <t>С601-9010
Перевозка грузов автомобилями-самосвалами (работающими вне карьеров) на расстояние до 10 км (1-й класс груза), т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</si>
  <si>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</si>
  <si>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</si>
  <si>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</si>
  <si>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</si>
  <si>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</si>
  <si>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</si>
  <si>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</si>
  <si>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</si>
  <si>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</si>
  <si>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</si>
  <si>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</si>
  <si>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</si>
  <si>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</si>
  <si>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</si>
  <si>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</si>
  <si>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</si>
  <si>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</si>
  <si>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</si>
  <si>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</si>
  <si>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</si>
  <si>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</si>
  <si>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</si>
  <si>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 (%=77 - по стр. 1; %=79 - по стр. 2, 5-8, 33; %=80 - по стр. 9-13, 15-22, 31, 34-36; %=95 - по стр. 14; %=82 - по стр. 23; %=83 - по стр. 27; %=106 - по стр. 29, 32)</t>
  </si>
  <si>
    <t>.   СМЕТНАЯ ПРИБЫЛЬ - (%=50 - по стр. 1, 2, 5-13, 15-22, 31, 33-36; %=47 - по стр. 14; %=62 - по стр. 23; %=65 - по стр. 27; %=54 - по стр. 29, 32)</t>
  </si>
  <si>
    <t>ВСЕГО, СТОИМОСТЬ ОБЩЕСТРОИТЕЛЬНЫХ РАБОТ -</t>
  </si>
  <si>
    <t>СТОИМОСТЬ МЕТАЛЛОМОНТАЖНЫХ РАБОТ -</t>
  </si>
  <si>
    <t>.   НАКЛАДНЫЕ РАСХОДЫ - (%=81 - по стр. 3)</t>
  </si>
  <si>
    <t>.   СМЕТНАЯ ПРИБЫЛЬ - (%=72 - по стр. 3)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</si>
  <si>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</si>
  <si>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</si>
  <si>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</si>
  <si>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</si>
  <si>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</si>
  <si>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</si>
  <si>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</si>
  <si>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</si>
  <si>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</si>
  <si>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</si>
  <si>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</si>
  <si>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</si>
  <si>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</si>
  <si>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</si>
  <si>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</si>
  <si>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</si>
  <si>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</si>
  <si>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</si>
  <si>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</si>
  <si>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</si>
  <si>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</si>
  <si>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ИТОГО ПО СМЕТЕ С КОЭФФ.УДОРОЖАНИЯ(I квартал 2011г.)</t>
  </si>
  <si>
    <t>НДС, %</t>
  </si>
  <si>
    <t>ВСЕГО С НДС</t>
  </si>
  <si>
    <t>в т.ч. Вспомогательные материалы на монтаж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</si>
  <si>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</si>
  <si>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</si>
  <si>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</si>
  <si>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</si>
  <si>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</si>
  <si>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</si>
  <si>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Составил: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</si>
  <si>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</si>
  <si>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</si>
  <si>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</si>
  <si>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</si>
  <si>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</si>
  <si>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</si>
  <si>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</si>
  <si>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</si>
  <si>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</si>
  <si>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</si>
  <si>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</si>
  <si>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</si>
  <si>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</si>
  <si>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</si>
  <si>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</si>
  <si>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</si>
  <si>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</si>
  <si>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</si>
  <si>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</si>
  <si>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</si>
  <si>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</si>
  <si>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</si>
  <si>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</si>
  <si>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</si>
  <si>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</si>
  <si>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</si>
  <si>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</si>
  <si>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</si>
  <si>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</si>
  <si>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30/10 * 30/10 * 30/10 &gt;</t>
  </si>
  <si>
    <t xml:space="preserve">          ремонт подъезда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</si>
  <si>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</si>
  <si>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</si>
  <si>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</si>
  <si>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</si>
  <si>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</si>
  <si>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</si>
  <si>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</si>
  <si>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</si>
  <si>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</si>
  <si>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</si>
  <si>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</si>
  <si>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</si>
  <si>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</si>
  <si>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</si>
  <si>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</si>
  <si>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</si>
  <si>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</si>
  <si>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</si>
  <si>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</si>
  <si>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</si>
  <si>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</si>
  <si>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</si>
  <si>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</si>
  <si>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</si>
  <si>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</si>
  <si>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</si>
  <si>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</si>
  <si>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</si>
  <si>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</si>
  <si>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</si>
  <si>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</si>
  <si>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</si>
  <si>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</si>
  <si>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</si>
  <si>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</si>
  <si>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</si>
  <si>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</si>
  <si>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</si>
  <si>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</si>
  <si>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</si>
  <si>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</si>
  <si>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</si>
  <si>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</si>
  <si>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</si>
  <si>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</si>
  <si>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</si>
  <si>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</si>
  <si>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</si>
  <si>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</si>
  <si>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</si>
  <si>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</si>
  <si>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</si>
  <si>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</si>
  <si>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</si>
  <si>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</si>
  <si>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</si>
  <si>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</si>
  <si>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0</t>
  </si>
  <si>
    <t>2</t>
  </si>
  <si>
    <t>3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</si>
  <si>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</si>
  <si>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</si>
  <si>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</si>
  <si>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</si>
  <si>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</si>
  <si>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</si>
  <si>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</si>
  <si>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</si>
  <si>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</si>
  <si>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</si>
  <si>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</si>
  <si>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</si>
  <si>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</si>
  <si>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</si>
  <si>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4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</si>
  <si>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</si>
  <si>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</si>
  <si>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</si>
  <si>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</si>
  <si>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</si>
  <si>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</si>
  <si>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</si>
  <si>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</si>
  <si>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</si>
  <si>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</si>
  <si>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</si>
  <si>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</si>
  <si>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</si>
  <si>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</si>
  <si>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</si>
  <si>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</si>
  <si>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</si>
  <si>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</si>
  <si>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</si>
  <si>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</si>
  <si>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</si>
  <si>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</si>
  <si>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</si>
  <si>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</si>
  <si>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</si>
  <si>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</si>
  <si>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</si>
  <si>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</si>
  <si>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</si>
  <si>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</si>
  <si>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</si>
  <si>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</si>
  <si>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</si>
  <si>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</si>
  <si>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</si>
  <si>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</si>
  <si>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</si>
  <si>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</si>
  <si>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</si>
  <si>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</si>
  <si>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</si>
  <si>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</si>
  <si>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</si>
  <si>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</si>
  <si>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</si>
  <si>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</si>
  <si>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</si>
  <si>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</si>
  <si>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</si>
  <si>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</si>
  <si>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</si>
  <si>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</si>
  <si>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</si>
  <si>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</si>
  <si>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</si>
  <si>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</si>
  <si>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</si>
  <si>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</si>
  <si>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</si>
  <si>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</si>
  <si>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</si>
  <si>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</si>
  <si>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</si>
  <si>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</si>
  <si>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</si>
  <si>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</si>
  <si>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</si>
  <si>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</si>
  <si>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</si>
  <si>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</si>
  <si>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k</t>
  </si>
  <si>
    <t>74</t>
  </si>
  <si>
    <t>%</t>
  </si>
  <si>
    <t>75</t>
  </si>
  <si>
    <t>s</t>
  </si>
  <si>
    <t>76</t>
  </si>
  <si>
    <t>h</t>
  </si>
  <si>
    <t>77</t>
  </si>
  <si>
    <t>78</t>
  </si>
  <si>
    <t>79</t>
  </si>
  <si>
    <t>80</t>
  </si>
  <si>
    <t>81</t>
  </si>
  <si>
    <t>82</t>
  </si>
  <si>
    <t>83</t>
  </si>
  <si>
    <t>«______»____________________ 201__г.</t>
  </si>
  <si>
    <t>ЛОКАЛЬНАЯ СМЕТА № 1</t>
  </si>
  <si>
    <t>(должность, подпись, Ф.И.О)</t>
  </si>
  <si>
    <t>(Локальный сметный расчет)</t>
  </si>
  <si>
    <t xml:space="preserve">   Начисления: Н3(ЭМ)= 1.25, Н4(ЗПМ)= 1.25, Н5(ОЗП)= 1.15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</si>
</sst>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00;\-#,##0.00;#,##0.00"/>
    <numFmt numFmtId="168" formatCode="#,##0.00######################"/>
    <numFmt numFmtId="169" formatCode="#,##0.00000000;\-#,##0.00000000;#,##0.00000000"/>
    <numFmt numFmtId="170" formatCode="#\ ###.#0"/>
  </numFmts>
  <fonts count="8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i/>
      <sz val="8"/>
      <name val="Verdana"/>
      <family val="0"/>
    </font>
    <font>
      <u val="single"/>
      <sz val="8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  <font>
      <b/>
      <i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5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</cellStyleXfs>
  <cellXfs count="79">
    <xf numFmtId="0" fontId="0" fillId="0" borderId="0" xfId="0" applyNumberFormat="1" applyFont="1" applyFill="1" applyBorder="1" applyAlignment="1" applyProtection="1">
      <alignment vertical="top"/>
      <protection locked="0"/>
    </xf>
    <xf numFmtId="164" fontId="0" fillId="0" borderId="0" xfId="0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Font="1" applyAlignment="1">
      <alignment horizontal="left" vertical="top" wrapText="1"/>
    </xf>
    <xf numFmtId="49" fontId="0" fillId="0" borderId="0" xfId="0" applyFont="1" applyAlignment="1">
      <alignment horizontal="right" vertical="top"/>
    </xf>
    <xf numFmtId="49" fontId="0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" xfId="0" applyFont="1" applyAlignment="1">
      <alignment horizontal="center" vertical="center" wrapText="1"/>
    </xf>
    <xf numFmtId="165" fontId="0" fillId="0" borderId="2" xfId="0" applyFont="1" applyAlignment="1">
      <alignment horizontal="center" vertical="top" wrapText="1"/>
    </xf>
    <xf numFmtId="166" fontId="4" fillId="0" borderId="0" xfId="0" applyNumberFormat="1" applyFont="1" applyAlignment="1">
      <alignment horizontal="right" vertical="top" wrapText="1"/>
    </xf>
    <xf numFmtId="166" fontId="0" fillId="0" borderId="0" xfId="0" applyFont="1" applyAlignment="1">
      <alignment horizontal="right" vertical="top" wrapText="1"/>
    </xf>
    <xf numFmtId="164" fontId="4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left" vertical="top" wrapText="1"/>
    </xf>
    <xf numFmtId="167" fontId="0" fillId="0" borderId="0" xfId="0" applyFont="1" applyAlignment="1">
      <alignment horizontal="right" vertical="top" wrapText="1"/>
    </xf>
    <xf numFmtId="164" fontId="0" fillId="0" borderId="3" xfId="0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7" fontId="0" fillId="0" borderId="0" xfId="0" applyFont="1" applyAlignment="1">
      <alignment horizontal="right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right" vertical="top"/>
    </xf>
    <xf numFmtId="164" fontId="2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top"/>
    </xf>
    <xf numFmtId="164" fontId="0" fillId="2" borderId="0" xfId="0" applyFont="1" applyBorder="1" applyAlignment="1">
      <alignment horizontal="right" vertical="top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2" borderId="0" xfId="0" applyFont="1" applyBorder="1" applyAlignment="1">
      <alignment horizontal="right" vertical="center"/>
    </xf>
    <xf numFmtId="168" fontId="0" fillId="0" borderId="0" xfId="0" applyFont="1" applyAlignment="1">
      <alignment horizontal="right" vertical="top"/>
    </xf>
    <xf numFmtId="49" fontId="2" fillId="0" borderId="0" xfId="0" applyFont="1" applyAlignment="1">
      <alignment horizontal="center" vertical="center"/>
    </xf>
    <xf numFmtId="49" fontId="0" fillId="0" borderId="0" xfId="0" applyFont="1" applyAlignment="1">
      <alignment horizontal="left" vertical="top"/>
    </xf>
    <xf numFmtId="169" fontId="0" fillId="0" borderId="0" xfId="0" applyFont="1" applyAlignment="1">
      <alignment horizontal="right" vertical="top"/>
    </xf>
    <xf numFmtId="49" fontId="7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170" fontId="2" fillId="0" borderId="0" xfId="0" applyNumberFormat="1" applyFont="1" applyAlignment="1">
      <alignment horizontal="right" vertical="top" wrapText="1"/>
    </xf>
    <xf numFmtId="49" fontId="0" fillId="0" borderId="4" xfId="0" applyFont="1" applyAlignment="1">
      <alignment horizontal="center" vertical="center" wrapText="1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/>
    </xf>
    <xf numFmtId="166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6" fontId="0" fillId="0" borderId="0" xfId="0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49" fontId="0" fillId="0" borderId="0" xfId="0" applyFont="1" applyAlignment="1">
      <alignment horizontal="left" vertical="top"/>
    </xf>
    <xf numFmtId="49" fontId="0" fillId="0" borderId="5" xfId="0" applyFont="1" applyAlignment="1">
      <alignment horizontal="center" vertical="center" wrapText="1"/>
    </xf>
    <xf numFmtId="49" fontId="0" fillId="0" borderId="6" xfId="0" applyFont="1" applyAlignment="1">
      <alignment horizontal="center" vertical="center" wrapText="1"/>
    </xf>
    <xf numFmtId="49" fontId="0" fillId="0" borderId="7" xfId="0" applyFont="1" applyAlignment="1">
      <alignment horizontal="center" vertical="center" wrapText="1"/>
    </xf>
    <xf numFmtId="49" fontId="0" fillId="0" borderId="8" xfId="0" applyFont="1" applyAlignment="1">
      <alignment horizontal="center" vertical="center" wrapText="1"/>
    </xf>
    <xf numFmtId="49" fontId="0" fillId="0" borderId="9" xfId="0" applyFont="1" applyAlignment="1">
      <alignment horizontal="center" vertical="center" wrapText="1"/>
    </xf>
    <xf numFmtId="49" fontId="0" fillId="0" borderId="0" xfId="0" applyAlignment="1">
      <alignment horizontal="right" vertical="top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right" vertical="top" wrapText="1"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49" fontId="2" fillId="2" borderId="0" xfId="0" applyNumberFormat="1" applyFont="1" applyBorder="1" applyAlignment="1">
      <alignment horizontal="left" vertical="top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49" fontId="2" fillId="2" borderId="0" xfId="0" applyNumberFormat="1" applyFont="1" applyBorder="1" applyAlignment="1">
      <alignment horizontal="left" vertical="center"/>
    </xf>
    <xf numFmtId="49" fontId="0" fillId="0" borderId="0" xfId="0" applyFont="1" applyAlignment="1">
      <alignment horizontal="right" vertical="top"/>
    </xf>
    <xf numFmtId="168" fontId="0" fillId="0" borderId="0" xfId="0" applyFont="1" applyAlignment="1">
      <alignment horizontal="right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472"/>
  <sheetViews>
    <sheetView tabSelected="1" workbookViewId="0" topLeftCell="A403">
      <selection activeCell="B289" sqref="B289:J289"/>
    </sheetView>
  </sheetViews>
  <sheetFormatPr defaultColWidth="9.140625" defaultRowHeight="10.5"/>
  <cols>
    <col min="1" max="1" width="4.140625" style="2" customWidth="1"/>
    <col min="2" max="2" width="47.57421875" style="2" customWidth="1"/>
    <col min="3" max="3" width="11.28125" style="2" customWidth="1"/>
    <col min="4" max="5" width="12.00390625" style="2" customWidth="1"/>
    <col min="6" max="6" width="17.7109375" style="2" customWidth="1"/>
    <col min="7" max="8" width="12.00390625" style="2" customWidth="1"/>
    <col min="9" max="9" width="9.00390625" style="2" customWidth="1"/>
    <col min="10" max="10" width="12.00390625" style="2" customWidth="1"/>
    <col min="11" max="12" width="9.140625" style="2" hidden="1" customWidth="1"/>
    <col min="13" max="13" width="9.140625" style="2" customWidth="1"/>
    <col min="14" max="14" width="9.140625" style="2" hidden="1" customWidth="1"/>
    <col min="15" max="17" width="9.140625" style="2" customWidth="1"/>
    <col min="18" max="18" width="9.140625" style="2" hidden="1" customWidth="1"/>
    <col min="19" max="16384" width="9.140625" style="2" customWidth="1"/>
  </cols>
  <sheetData>
    <row r="1" spans="1:10" ht="10.5">
      <c r="A1" s="3"/>
      <c r="D1" s="3"/>
      <c r="J1" s="4" t="s">
        <v>0</v>
      </c>
    </row>
    <row r="3" spans="1:9" ht="10.5">
      <c r="A3" s="54" t="s">
        <v>1</v>
      </c>
      <c r="B3" s="54"/>
      <c r="C3" s="54"/>
      <c r="D3" s="54"/>
      <c r="F3" s="54" t="s">
        <v>2</v>
      </c>
      <c r="G3" s="54"/>
      <c r="H3" s="54"/>
      <c r="I3" s="54"/>
    </row>
    <row r="4" spans="1:10" ht="10.5" customHeight="1">
      <c r="A4" s="66" t="s">
        <v>3</v>
      </c>
      <c r="B4" s="66"/>
      <c r="C4" s="43">
        <f>F459</f>
        <v>119346.42</v>
      </c>
      <c r="D4" s="45" t="s">
        <v>4</v>
      </c>
      <c r="E4" s="46"/>
      <c r="F4" s="66" t="s">
        <v>3</v>
      </c>
      <c r="G4" s="66"/>
      <c r="H4" s="43">
        <f>F459</f>
        <v>119346.42</v>
      </c>
      <c r="I4" s="45" t="s">
        <v>4</v>
      </c>
      <c r="J4" s="46"/>
    </row>
    <row r="5" spans="1:9" ht="10.5">
      <c r="A5" s="52"/>
      <c r="B5" s="52"/>
      <c r="C5" s="52"/>
      <c r="D5" s="52"/>
      <c r="F5" s="52"/>
      <c r="G5" s="52"/>
      <c r="H5" s="52"/>
      <c r="I5" s="52"/>
    </row>
    <row r="6" spans="1:9" ht="10.5">
      <c r="A6" s="52"/>
      <c r="B6" s="52"/>
      <c r="C6" s="52"/>
      <c r="D6" s="52"/>
      <c r="F6" s="52"/>
      <c r="G6" s="52"/>
      <c r="H6" s="52"/>
      <c r="I6" s="52"/>
    </row>
    <row r="7" spans="1:9" ht="10.5">
      <c r="A7" s="53" t="s">
        <v>5</v>
      </c>
      <c r="B7" s="53"/>
      <c r="C7" s="53"/>
      <c r="D7" s="53"/>
      <c r="F7" s="53" t="s">
        <v>5</v>
      </c>
      <c r="G7" s="53"/>
      <c r="H7" s="53"/>
      <c r="I7" s="53"/>
    </row>
    <row r="8" spans="1:9" ht="10.5">
      <c r="A8" s="52"/>
      <c r="B8" s="52"/>
      <c r="C8" s="52"/>
      <c r="D8" s="52"/>
      <c r="F8" s="52"/>
      <c r="G8" s="52"/>
      <c r="H8" s="52"/>
      <c r="I8" s="52"/>
    </row>
    <row r="9" spans="1:9" ht="10.5">
      <c r="A9" s="62" t="s">
        <v>378</v>
      </c>
      <c r="B9" s="53"/>
      <c r="C9" s="53"/>
      <c r="D9" s="53"/>
      <c r="F9" s="62" t="s">
        <v>378</v>
      </c>
      <c r="G9" s="53"/>
      <c r="H9" s="53"/>
      <c r="I9" s="53"/>
    </row>
    <row r="12" spans="2:3" ht="10.5">
      <c r="B12" s="6" t="s">
        <v>6</v>
      </c>
      <c r="C12" s="7" t="s">
        <v>7</v>
      </c>
    </row>
    <row r="13" spans="1:10" ht="10.5">
      <c r="A13" s="63" t="s">
        <v>379</v>
      </c>
      <c r="B13" s="63"/>
      <c r="C13" s="63"/>
      <c r="D13" s="63"/>
      <c r="E13" s="63"/>
      <c r="F13" s="63"/>
      <c r="G13" s="63"/>
      <c r="H13" s="63"/>
      <c r="I13" s="63"/>
      <c r="J13" s="63"/>
    </row>
    <row r="14" spans="1:10" ht="10.5">
      <c r="A14" s="65" t="s">
        <v>381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1:10" ht="10.5">
      <c r="A15" s="64" t="s">
        <v>8</v>
      </c>
      <c r="B15" s="64"/>
      <c r="C15" s="64"/>
      <c r="D15" s="64"/>
      <c r="E15" s="64"/>
      <c r="F15" s="64"/>
      <c r="G15" s="64"/>
      <c r="H15" s="64"/>
      <c r="I15" s="64"/>
      <c r="J15" s="64"/>
    </row>
    <row r="16" spans="2:3" ht="10.5">
      <c r="B16" s="6" t="s">
        <v>9</v>
      </c>
      <c r="C16" s="7" t="s">
        <v>10</v>
      </c>
    </row>
    <row r="17" spans="7:10" ht="10.5">
      <c r="G17" s="6" t="s">
        <v>11</v>
      </c>
      <c r="H17" s="49" t="str">
        <f>TEXT((F453)/1000,"# ##0"&amp;GetSeparator()&amp;"000")</f>
        <v> 26,971</v>
      </c>
      <c r="I17" s="49"/>
      <c r="J17" s="9" t="s">
        <v>12</v>
      </c>
    </row>
    <row r="18" spans="7:10" ht="10.5">
      <c r="G18" s="6" t="s">
        <v>13</v>
      </c>
      <c r="H18" s="49" t="str">
        <f>TEXT((J466)/1000,"# ##0"&amp;GetSeparator()&amp;"000")</f>
        <v> 0,463</v>
      </c>
      <c r="I18" s="49"/>
      <c r="J18" s="9" t="s">
        <v>14</v>
      </c>
    </row>
    <row r="19" spans="7:10" ht="10.5">
      <c r="G19" s="6" t="s">
        <v>15</v>
      </c>
      <c r="H19" s="49" t="str">
        <f>TEXT((F463)/1000,"# ##0"&amp;GetSeparator()&amp;"000")</f>
        <v> 5,119</v>
      </c>
      <c r="I19" s="49"/>
      <c r="J19" s="9" t="s">
        <v>12</v>
      </c>
    </row>
    <row r="20" spans="1:10" ht="10.5">
      <c r="A20" s="56" t="s">
        <v>16</v>
      </c>
      <c r="B20" s="56"/>
      <c r="C20" s="56"/>
      <c r="D20" s="56"/>
      <c r="E20" s="56"/>
      <c r="F20" s="56"/>
      <c r="G20" s="56"/>
      <c r="H20" s="56"/>
      <c r="I20" s="56"/>
      <c r="J20" s="56"/>
    </row>
    <row r="21" ht="4.5" customHeight="1"/>
    <row r="22" spans="1:10" ht="43.5" customHeight="1">
      <c r="A22" s="57" t="s">
        <v>17</v>
      </c>
      <c r="B22" s="57" t="s">
        <v>18</v>
      </c>
      <c r="C22" s="57" t="s">
        <v>19</v>
      </c>
      <c r="D22" s="60" t="s">
        <v>20</v>
      </c>
      <c r="E22" s="44"/>
      <c r="F22" s="60" t="s">
        <v>21</v>
      </c>
      <c r="G22" s="61"/>
      <c r="H22" s="44"/>
      <c r="I22" s="60" t="s">
        <v>22</v>
      </c>
      <c r="J22" s="44"/>
    </row>
    <row r="23" spans="1:10" ht="21.75" customHeight="1">
      <c r="A23" s="58"/>
      <c r="B23" s="58"/>
      <c r="C23" s="58"/>
      <c r="D23" s="10" t="s">
        <v>23</v>
      </c>
      <c r="E23" s="10" t="s">
        <v>24</v>
      </c>
      <c r="F23" s="57" t="s">
        <v>23</v>
      </c>
      <c r="G23" s="57" t="s">
        <v>25</v>
      </c>
      <c r="H23" s="10" t="s">
        <v>24</v>
      </c>
      <c r="I23" s="60" t="s">
        <v>26</v>
      </c>
      <c r="J23" s="44"/>
    </row>
    <row r="24" spans="1:10" ht="43.5" customHeight="1">
      <c r="A24" s="59"/>
      <c r="B24" s="59"/>
      <c r="C24" s="59"/>
      <c r="D24" s="10" t="s">
        <v>25</v>
      </c>
      <c r="E24" s="10" t="s">
        <v>27</v>
      </c>
      <c r="F24" s="59"/>
      <c r="G24" s="59"/>
      <c r="H24" s="10" t="s">
        <v>27</v>
      </c>
      <c r="I24" s="10" t="s">
        <v>28</v>
      </c>
      <c r="J24" s="10" t="s">
        <v>23</v>
      </c>
    </row>
    <row r="25" spans="1:10" ht="10.5">
      <c r="A25" s="11">
        <v>1</v>
      </c>
      <c r="B25" s="11">
        <v>2</v>
      </c>
      <c r="C25" s="11">
        <v>3</v>
      </c>
      <c r="D25" s="11">
        <v>4</v>
      </c>
      <c r="E25" s="11">
        <v>5</v>
      </c>
      <c r="F25" s="11">
        <v>6</v>
      </c>
      <c r="G25" s="11">
        <v>7</v>
      </c>
      <c r="H25" s="11">
        <v>8</v>
      </c>
      <c r="I25" s="11">
        <v>9</v>
      </c>
      <c r="J25" s="11">
        <v>10</v>
      </c>
    </row>
    <row r="26" ht="10.5">
      <c r="B26" s="41" t="s">
        <v>29</v>
      </c>
    </row>
    <row r="28" spans="1:14" ht="10.5">
      <c r="A28" s="53" t="s">
        <v>30</v>
      </c>
      <c r="B28" s="54" t="s">
        <v>31</v>
      </c>
      <c r="C28" s="52">
        <v>0.1431</v>
      </c>
      <c r="D28" s="12">
        <f>'Базовые цены за единицу'!B6</f>
        <v>6340.36</v>
      </c>
      <c r="E28" s="12">
        <v>29.5</v>
      </c>
      <c r="F28" s="50">
        <f>'Базовые цены с учетом расхода'!B6</f>
        <v>907.31</v>
      </c>
      <c r="G28" s="50">
        <f>'Базовые цены с учетом расхода'!C6</f>
        <v>302.82</v>
      </c>
      <c r="H28" s="12">
        <f>'Базовые цены с учетом расхода'!D6</f>
        <v>4.22</v>
      </c>
      <c r="I28" s="14">
        <v>196.3</v>
      </c>
      <c r="J28" s="14">
        <f>'Базовые цены с учетом расхода'!I6</f>
        <v>28.09053</v>
      </c>
      <c r="K28" s="2" t="s">
        <v>32</v>
      </c>
      <c r="L28" s="2" t="s">
        <v>33</v>
      </c>
      <c r="N28" s="50">
        <f>'Базовые цены с учетом расхода'!F6</f>
        <v>600.27</v>
      </c>
    </row>
    <row r="29" spans="1:14" ht="54.75" customHeight="1">
      <c r="A29" s="52"/>
      <c r="B29" s="52"/>
      <c r="C29" s="52"/>
      <c r="D29" s="13">
        <v>2116.11</v>
      </c>
      <c r="E29" s="13">
        <v>2.7</v>
      </c>
      <c r="F29" s="50"/>
      <c r="G29" s="50"/>
      <c r="H29" s="13">
        <f>'Базовые цены с учетом расхода'!E6</f>
        <v>0.39</v>
      </c>
      <c r="I29" s="2">
        <v>0.25</v>
      </c>
      <c r="J29" s="2">
        <f>'Базовые цены с учетом расхода'!K6</f>
        <v>0.035775</v>
      </c>
      <c r="K29" s="2" t="s">
        <v>34</v>
      </c>
      <c r="L29" s="2" t="s">
        <v>35</v>
      </c>
      <c r="N29" s="50"/>
    </row>
    <row r="30" ht="10.5">
      <c r="B30" s="15" t="s">
        <v>36</v>
      </c>
    </row>
    <row r="31" spans="2:12" ht="10.5" hidden="1">
      <c r="B31" s="16" t="s">
        <v>37</v>
      </c>
      <c r="C31" s="1">
        <v>77</v>
      </c>
      <c r="F31" s="17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233.47</v>
      </c>
      <c r="L31" s="5" t="s">
        <v>38</v>
      </c>
    </row>
    <row r="32" spans="2:12" ht="10.5" hidden="1">
      <c r="B32" s="16" t="s">
        <v>39</v>
      </c>
      <c r="F32" s="17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233.47</v>
      </c>
      <c r="L32" s="5" t="s">
        <v>40</v>
      </c>
    </row>
    <row r="33" spans="2:12" ht="10.5" hidden="1">
      <c r="B33" s="16" t="s">
        <v>41</v>
      </c>
      <c r="F33" s="17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233.47</v>
      </c>
      <c r="L33" s="5" t="s">
        <v>42</v>
      </c>
    </row>
    <row r="34" spans="2:12" ht="10.5" hidden="1">
      <c r="B34" s="16" t="s">
        <v>43</v>
      </c>
      <c r="C34" s="1">
        <v>50</v>
      </c>
      <c r="F34" s="17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151.61</v>
      </c>
      <c r="L34" s="5" t="s">
        <v>44</v>
      </c>
    </row>
    <row r="35" spans="2:12" ht="10.5" hidden="1">
      <c r="B35" s="16" t="s">
        <v>45</v>
      </c>
      <c r="F35" s="17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151.61</v>
      </c>
      <c r="L35" s="5" t="s">
        <v>46</v>
      </c>
    </row>
    <row r="36" spans="2:12" ht="10.5" hidden="1">
      <c r="B36" s="16" t="s">
        <v>47</v>
      </c>
      <c r="F36" s="17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151.61</v>
      </c>
      <c r="L36" s="5" t="s">
        <v>48</v>
      </c>
    </row>
    <row r="37" spans="1:10" ht="10.5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4" ht="10.5">
      <c r="A38" s="53" t="s">
        <v>49</v>
      </c>
      <c r="B38" s="54" t="s">
        <v>50</v>
      </c>
      <c r="C38" s="52">
        <v>0.6367</v>
      </c>
      <c r="D38" s="12">
        <f>'Базовые цены за единицу'!B7</f>
        <v>334.41</v>
      </c>
      <c r="E38" s="12">
        <v>2.16</v>
      </c>
      <c r="F38" s="50">
        <f>'Базовые цены с учетом расхода'!B7</f>
        <v>212.92</v>
      </c>
      <c r="G38" s="50">
        <f>'Базовые цены с учетом расхода'!C7</f>
        <v>195.16</v>
      </c>
      <c r="H38" s="12">
        <f>'Базовые цены с учетом расхода'!D7</f>
        <v>1.38</v>
      </c>
      <c r="I38" s="14">
        <v>28.07</v>
      </c>
      <c r="J38" s="14">
        <f>'Базовые цены с учетом расхода'!I7</f>
        <v>17.872169</v>
      </c>
      <c r="K38" s="2" t="s">
        <v>32</v>
      </c>
      <c r="L38" s="2" t="s">
        <v>33</v>
      </c>
      <c r="N38" s="50">
        <f>'Базовые цены с учетом расхода'!F7</f>
        <v>16.38</v>
      </c>
    </row>
    <row r="39" spans="1:14" ht="33" customHeight="1">
      <c r="A39" s="52"/>
      <c r="B39" s="52"/>
      <c r="C39" s="52"/>
      <c r="D39" s="13">
        <v>306.52</v>
      </c>
      <c r="E39" s="13">
        <v>1.08</v>
      </c>
      <c r="F39" s="50"/>
      <c r="G39" s="50"/>
      <c r="H39" s="13">
        <f>'Базовые цены с учетом расхода'!E7</f>
        <v>0.69</v>
      </c>
      <c r="I39" s="2">
        <v>0.1</v>
      </c>
      <c r="J39" s="2">
        <f>'Базовые цены с учетом расхода'!K7</f>
        <v>0.06367</v>
      </c>
      <c r="K39" s="2" t="s">
        <v>34</v>
      </c>
      <c r="L39" s="2" t="s">
        <v>35</v>
      </c>
      <c r="N39" s="50"/>
    </row>
    <row r="40" spans="2:12" ht="10.5" hidden="1">
      <c r="B40" s="16" t="s">
        <v>37</v>
      </c>
      <c r="C40" s="1">
        <v>79</v>
      </c>
      <c r="F40" s="17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154.72</v>
      </c>
      <c r="L40" s="5" t="s">
        <v>38</v>
      </c>
    </row>
    <row r="41" spans="2:12" ht="10.5" hidden="1">
      <c r="B41" s="16" t="s">
        <v>39</v>
      </c>
      <c r="F41" s="17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154.72</v>
      </c>
      <c r="L41" s="5" t="s">
        <v>40</v>
      </c>
    </row>
    <row r="42" spans="2:12" ht="10.5" hidden="1">
      <c r="B42" s="16" t="s">
        <v>41</v>
      </c>
      <c r="F42" s="17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154.72</v>
      </c>
      <c r="L42" s="5" t="s">
        <v>42</v>
      </c>
    </row>
    <row r="43" spans="2:12" ht="10.5" hidden="1">
      <c r="B43" s="16" t="s">
        <v>43</v>
      </c>
      <c r="C43" s="1">
        <v>50</v>
      </c>
      <c r="F43" s="17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97.93</v>
      </c>
      <c r="L43" s="5" t="s">
        <v>44</v>
      </c>
    </row>
    <row r="44" spans="2:12" ht="10.5" hidden="1">
      <c r="B44" s="16" t="s">
        <v>45</v>
      </c>
      <c r="F44" s="17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97.93</v>
      </c>
      <c r="L44" s="5" t="s">
        <v>46</v>
      </c>
    </row>
    <row r="45" spans="2:12" ht="10.5" hidden="1">
      <c r="B45" s="16" t="s">
        <v>47</v>
      </c>
      <c r="F45" s="17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97.93</v>
      </c>
      <c r="L45" s="5" t="s">
        <v>48</v>
      </c>
    </row>
    <row r="46" spans="1:10" ht="10.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4" ht="10.5">
      <c r="A47" s="53" t="s">
        <v>51</v>
      </c>
      <c r="B47" s="54" t="s">
        <v>52</v>
      </c>
      <c r="C47" s="52">
        <v>0.001</v>
      </c>
      <c r="D47" s="12">
        <f>'Базовые цены за единицу'!B8</f>
        <v>927.13</v>
      </c>
      <c r="E47" s="12">
        <v>181.04</v>
      </c>
      <c r="F47" s="50">
        <f>'Базовые цены с учетом расхода'!B8</f>
        <v>0.93</v>
      </c>
      <c r="G47" s="50">
        <f>'Базовые цены с учетом расхода'!C8</f>
        <v>0.63</v>
      </c>
      <c r="H47" s="12">
        <f>'Базовые цены с учетом расхода'!D8</f>
        <v>0.18</v>
      </c>
      <c r="I47" s="14">
        <v>58.4085</v>
      </c>
      <c r="J47" s="14">
        <f>'Базовые цены с учетом расхода'!I8</f>
        <v>0.0584085</v>
      </c>
      <c r="K47" s="2" t="s">
        <v>32</v>
      </c>
      <c r="L47" s="2" t="s">
        <v>33</v>
      </c>
      <c r="N47" s="50">
        <f>'Базовые цены с учетом расхода'!F8</f>
        <v>0.12</v>
      </c>
    </row>
    <row r="48" spans="1:14" ht="33" customHeight="1">
      <c r="A48" s="52"/>
      <c r="B48" s="52"/>
      <c r="C48" s="52"/>
      <c r="D48" s="13">
        <v>629.65</v>
      </c>
      <c r="E48" s="13">
        <v>2.45</v>
      </c>
      <c r="F48" s="50"/>
      <c r="G48" s="50"/>
      <c r="H48" s="13">
        <f>'Базовые цены с учетом расхода'!E8</f>
        <v>0</v>
      </c>
      <c r="I48" s="2">
        <v>0.15</v>
      </c>
      <c r="J48" s="2">
        <f>'Базовые цены с учетом расхода'!K8</f>
        <v>0.00015</v>
      </c>
      <c r="K48" s="2" t="s">
        <v>34</v>
      </c>
      <c r="L48" s="2" t="s">
        <v>35</v>
      </c>
      <c r="N48" s="50"/>
    </row>
    <row r="49" spans="2:10" ht="10.5">
      <c r="B49" s="55" t="s">
        <v>382</v>
      </c>
      <c r="C49" s="55"/>
      <c r="D49" s="55"/>
      <c r="E49" s="55"/>
      <c r="F49" s="55"/>
      <c r="G49" s="55"/>
      <c r="H49" s="55"/>
      <c r="I49" s="55"/>
      <c r="J49" s="55"/>
    </row>
    <row r="50" spans="2:12" ht="10.5" hidden="1">
      <c r="B50" s="16" t="s">
        <v>37</v>
      </c>
      <c r="C50" s="1">
        <v>81</v>
      </c>
      <c r="F50" s="17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0.51</v>
      </c>
      <c r="L50" s="5" t="s">
        <v>38</v>
      </c>
    </row>
    <row r="51" spans="2:12" ht="10.5" hidden="1">
      <c r="B51" s="16" t="s">
        <v>39</v>
      </c>
      <c r="F51" s="17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0.51</v>
      </c>
      <c r="L51" s="5" t="s">
        <v>40</v>
      </c>
    </row>
    <row r="52" spans="2:12" ht="10.5" hidden="1">
      <c r="B52" s="16" t="s">
        <v>41</v>
      </c>
      <c r="F52" s="17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0.51</v>
      </c>
      <c r="L52" s="5" t="s">
        <v>42</v>
      </c>
    </row>
    <row r="53" spans="2:12" ht="10.5" hidden="1">
      <c r="B53" s="16" t="s">
        <v>43</v>
      </c>
      <c r="C53" s="1">
        <v>72</v>
      </c>
      <c r="F53" s="17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0.45</v>
      </c>
      <c r="L53" s="5" t="s">
        <v>44</v>
      </c>
    </row>
    <row r="54" spans="2:12" ht="10.5" hidden="1">
      <c r="B54" s="16" t="s">
        <v>45</v>
      </c>
      <c r="F54" s="17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0.45</v>
      </c>
      <c r="L54" s="5" t="s">
        <v>46</v>
      </c>
    </row>
    <row r="55" spans="2:12" ht="10.5" hidden="1">
      <c r="B55" s="16" t="s">
        <v>47</v>
      </c>
      <c r="F55" s="17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0.45</v>
      </c>
      <c r="L55" s="5" t="s">
        <v>48</v>
      </c>
    </row>
    <row r="56" spans="1:10" ht="10.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4" ht="10.5">
      <c r="A57" s="53" t="s">
        <v>53</v>
      </c>
      <c r="B57" s="54" t="s">
        <v>54</v>
      </c>
      <c r="C57" s="52">
        <v>0.001</v>
      </c>
      <c r="D57" s="12">
        <f>'Базовые цены за единицу'!B9</f>
        <v>13440</v>
      </c>
      <c r="E57" s="12"/>
      <c r="F57" s="50">
        <f>'Базовые цены с учетом расхода'!B9</f>
        <v>13.44</v>
      </c>
      <c r="G57" s="50">
        <f>'Базовые цены с учетом расхода'!C9</f>
        <v>0</v>
      </c>
      <c r="H57" s="12">
        <f>'Базовые цены с учетом расхода'!D9</f>
        <v>0</v>
      </c>
      <c r="I57" s="14"/>
      <c r="J57" s="14">
        <f>'Базовые цены с учетом расхода'!I9</f>
        <v>0</v>
      </c>
      <c r="K57" s="2" t="s">
        <v>32</v>
      </c>
      <c r="L57" s="2" t="s">
        <v>33</v>
      </c>
      <c r="N57" s="50">
        <f>'Базовые цены с учетом расхода'!F9</f>
        <v>13.44</v>
      </c>
    </row>
    <row r="58" spans="1:14" ht="33" customHeight="1">
      <c r="A58" s="52"/>
      <c r="B58" s="52"/>
      <c r="C58" s="52"/>
      <c r="D58" s="13"/>
      <c r="E58" s="13"/>
      <c r="F58" s="50"/>
      <c r="G58" s="50"/>
      <c r="H58" s="13">
        <f>'Базовые цены с учетом расхода'!E9</f>
        <v>0</v>
      </c>
      <c r="J58" s="2">
        <f>'Базовые цены с учетом расхода'!K9</f>
        <v>0</v>
      </c>
      <c r="K58" s="2" t="s">
        <v>34</v>
      </c>
      <c r="L58" s="2" t="s">
        <v>35</v>
      </c>
      <c r="N58" s="50"/>
    </row>
    <row r="59" spans="2:12" ht="10.5" hidden="1">
      <c r="B59" s="16" t="s">
        <v>37</v>
      </c>
      <c r="C59" s="1">
        <v>0</v>
      </c>
      <c r="F59" s="17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</c>
      <c r="L59" s="5" t="s">
        <v>38</v>
      </c>
    </row>
    <row r="60" spans="2:12" ht="10.5" hidden="1">
      <c r="B60" s="16" t="s">
        <v>39</v>
      </c>
      <c r="F60" s="17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</c>
      <c r="L60" s="5" t="s">
        <v>40</v>
      </c>
    </row>
    <row r="61" spans="2:12" ht="10.5" hidden="1">
      <c r="B61" s="16" t="s">
        <v>41</v>
      </c>
      <c r="F61" s="17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</c>
      <c r="L61" s="5" t="s">
        <v>42</v>
      </c>
    </row>
    <row r="62" spans="2:12" ht="10.5" hidden="1">
      <c r="B62" s="16" t="s">
        <v>43</v>
      </c>
      <c r="C62" s="1">
        <v>0</v>
      </c>
      <c r="F62" s="17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</c>
      <c r="L62" s="5" t="s">
        <v>44</v>
      </c>
    </row>
    <row r="63" spans="2:12" ht="10.5" hidden="1">
      <c r="B63" s="16" t="s">
        <v>45</v>
      </c>
      <c r="F63" s="17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</c>
      <c r="L63" s="5" t="s">
        <v>46</v>
      </c>
    </row>
    <row r="64" spans="2:12" ht="10.5" hidden="1">
      <c r="B64" s="16" t="s">
        <v>47</v>
      </c>
      <c r="F64" s="17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</c>
      <c r="L64" s="5" t="s">
        <v>48</v>
      </c>
    </row>
    <row r="65" spans="1:10" ht="10.5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4" ht="10.5">
      <c r="A66" s="53" t="s">
        <v>55</v>
      </c>
      <c r="B66" s="54" t="s">
        <v>56</v>
      </c>
      <c r="C66" s="52">
        <v>0.8762</v>
      </c>
      <c r="D66" s="12">
        <f>'Базовые цены за единицу'!B10</f>
        <v>659.16</v>
      </c>
      <c r="E66" s="12">
        <v>6.92</v>
      </c>
      <c r="F66" s="50">
        <f>'Базовые цены с учетом расхода'!B10</f>
        <v>577.55</v>
      </c>
      <c r="G66" s="50">
        <f>'Базовые цены с учетом расхода'!C10</f>
        <v>272.4</v>
      </c>
      <c r="H66" s="12">
        <f>'Базовые цены с учетом расхода'!D10</f>
        <v>6.06</v>
      </c>
      <c r="I66" s="14">
        <v>29.58</v>
      </c>
      <c r="J66" s="14">
        <f>'Базовые цены с учетом расхода'!I10</f>
        <v>25.917996</v>
      </c>
      <c r="K66" s="2" t="s">
        <v>32</v>
      </c>
      <c r="L66" s="2" t="s">
        <v>33</v>
      </c>
      <c r="N66" s="50">
        <f>'Базовые цены с учетом расхода'!F10</f>
        <v>299.09</v>
      </c>
    </row>
    <row r="67" spans="1:14" ht="54.75" customHeight="1">
      <c r="A67" s="52"/>
      <c r="B67" s="52"/>
      <c r="C67" s="52"/>
      <c r="D67" s="13">
        <v>310.89</v>
      </c>
      <c r="E67" s="13">
        <v>3.45</v>
      </c>
      <c r="F67" s="50"/>
      <c r="G67" s="50"/>
      <c r="H67" s="13">
        <f>'Базовые цены с учетом расхода'!E10</f>
        <v>3.02</v>
      </c>
      <c r="I67" s="2">
        <v>0.32</v>
      </c>
      <c r="J67" s="2">
        <f>'Базовые цены с учетом расхода'!K10</f>
        <v>0.280384</v>
      </c>
      <c r="K67" s="2" t="s">
        <v>34</v>
      </c>
      <c r="L67" s="2" t="s">
        <v>35</v>
      </c>
      <c r="N67" s="50"/>
    </row>
    <row r="68" spans="2:12" ht="10.5" hidden="1">
      <c r="B68" s="16" t="s">
        <v>37</v>
      </c>
      <c r="C68" s="1">
        <v>79</v>
      </c>
      <c r="F68" s="17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217.58</v>
      </c>
      <c r="L68" s="5" t="s">
        <v>38</v>
      </c>
    </row>
    <row r="69" spans="2:12" ht="10.5" hidden="1">
      <c r="B69" s="16" t="s">
        <v>39</v>
      </c>
      <c r="F69" s="17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217.58</v>
      </c>
      <c r="L69" s="5" t="s">
        <v>40</v>
      </c>
    </row>
    <row r="70" spans="2:12" ht="10.5" hidden="1">
      <c r="B70" s="16" t="s">
        <v>41</v>
      </c>
      <c r="F70" s="17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217.58</v>
      </c>
      <c r="L70" s="5" t="s">
        <v>42</v>
      </c>
    </row>
    <row r="71" spans="2:12" ht="10.5" hidden="1">
      <c r="B71" s="16" t="s">
        <v>43</v>
      </c>
      <c r="C71" s="1">
        <v>50</v>
      </c>
      <c r="F71" s="17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137.71</v>
      </c>
      <c r="L71" s="5" t="s">
        <v>44</v>
      </c>
    </row>
    <row r="72" spans="2:12" ht="10.5" hidden="1">
      <c r="B72" s="16" t="s">
        <v>45</v>
      </c>
      <c r="F72" s="17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137.71</v>
      </c>
      <c r="L72" s="5" t="s">
        <v>46</v>
      </c>
    </row>
    <row r="73" spans="2:12" ht="10.5" hidden="1">
      <c r="B73" s="16" t="s">
        <v>47</v>
      </c>
      <c r="F73" s="17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137.71</v>
      </c>
      <c r="L73" s="5" t="s">
        <v>48</v>
      </c>
    </row>
    <row r="74" spans="1:10" ht="10.5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4" ht="10.5">
      <c r="A75" s="53" t="s">
        <v>57</v>
      </c>
      <c r="B75" s="54" t="s">
        <v>58</v>
      </c>
      <c r="C75" s="52">
        <v>0.3972</v>
      </c>
      <c r="D75" s="12">
        <f>'Базовые цены за единицу'!B11</f>
        <v>759.35</v>
      </c>
      <c r="E75" s="12">
        <v>7.35</v>
      </c>
      <c r="F75" s="50">
        <f>'Базовые цены с учетом расхода'!B11</f>
        <v>301.61</v>
      </c>
      <c r="G75" s="50">
        <f>'Базовые цены с учетом расхода'!C11</f>
        <v>155.46</v>
      </c>
      <c r="H75" s="12">
        <f>'Базовые цены с учетом расхода'!D11</f>
        <v>2.92</v>
      </c>
      <c r="I75" s="14">
        <v>37.24</v>
      </c>
      <c r="J75" s="14">
        <f>'Базовые цены с учетом расхода'!I11</f>
        <v>14.791728</v>
      </c>
      <c r="K75" s="2" t="s">
        <v>32</v>
      </c>
      <c r="L75" s="2" t="s">
        <v>33</v>
      </c>
      <c r="N75" s="50">
        <f>'Базовые цены с учетом расхода'!F11</f>
        <v>143.23</v>
      </c>
    </row>
    <row r="76" spans="1:14" ht="54.75" customHeight="1">
      <c r="A76" s="52"/>
      <c r="B76" s="52"/>
      <c r="C76" s="52"/>
      <c r="D76" s="13">
        <v>391.39</v>
      </c>
      <c r="E76" s="13">
        <v>3.67</v>
      </c>
      <c r="F76" s="50"/>
      <c r="G76" s="50"/>
      <c r="H76" s="13">
        <f>'Базовые цены с учетом расхода'!E11</f>
        <v>1.46</v>
      </c>
      <c r="I76" s="2">
        <v>0.34</v>
      </c>
      <c r="J76" s="2">
        <f>'Базовые цены с учетом расхода'!K11</f>
        <v>0.135048</v>
      </c>
      <c r="K76" s="2" t="s">
        <v>34</v>
      </c>
      <c r="L76" s="2" t="s">
        <v>35</v>
      </c>
      <c r="N76" s="50"/>
    </row>
    <row r="77" spans="2:12" ht="10.5" hidden="1">
      <c r="B77" s="16" t="s">
        <v>37</v>
      </c>
      <c r="C77" s="1">
        <v>79</v>
      </c>
      <c r="F77" s="17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123.97</v>
      </c>
      <c r="L77" s="5" t="s">
        <v>38</v>
      </c>
    </row>
    <row r="78" spans="2:12" ht="10.5" hidden="1">
      <c r="B78" s="16" t="s">
        <v>39</v>
      </c>
      <c r="F78" s="17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123.97</v>
      </c>
      <c r="L78" s="5" t="s">
        <v>40</v>
      </c>
    </row>
    <row r="79" spans="2:12" ht="10.5" hidden="1">
      <c r="B79" s="16" t="s">
        <v>41</v>
      </c>
      <c r="F79" s="17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123.97</v>
      </c>
      <c r="L79" s="5" t="s">
        <v>42</v>
      </c>
    </row>
    <row r="80" spans="2:12" ht="10.5" hidden="1">
      <c r="B80" s="16" t="s">
        <v>43</v>
      </c>
      <c r="C80" s="1">
        <v>50</v>
      </c>
      <c r="F80" s="17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78.46</v>
      </c>
      <c r="L80" s="5" t="s">
        <v>44</v>
      </c>
    </row>
    <row r="81" spans="2:12" ht="10.5" hidden="1">
      <c r="B81" s="16" t="s">
        <v>45</v>
      </c>
      <c r="F81" s="17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78.46</v>
      </c>
      <c r="L81" s="5" t="s">
        <v>46</v>
      </c>
    </row>
    <row r="82" spans="2:12" ht="10.5" hidden="1">
      <c r="B82" s="16" t="s">
        <v>47</v>
      </c>
      <c r="F82" s="17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78.46</v>
      </c>
      <c r="L82" s="5" t="s">
        <v>48</v>
      </c>
    </row>
    <row r="83" spans="1:10" ht="10.5">
      <c r="A83" s="18"/>
      <c r="B83" s="18"/>
      <c r="C83" s="18"/>
      <c r="D83" s="18"/>
      <c r="E83" s="18"/>
      <c r="F83" s="18"/>
      <c r="G83" s="18"/>
      <c r="H83" s="18"/>
      <c r="I83" s="18"/>
      <c r="J83" s="18"/>
    </row>
    <row r="84" spans="1:14" ht="10.5">
      <c r="A84" s="53" t="s">
        <v>59</v>
      </c>
      <c r="B84" s="54" t="s">
        <v>60</v>
      </c>
      <c r="C84" s="52">
        <v>0.0675</v>
      </c>
      <c r="D84" s="12">
        <f>'Базовые цены за единицу'!B12</f>
        <v>1140.76</v>
      </c>
      <c r="E84" s="12">
        <v>13.84</v>
      </c>
      <c r="F84" s="50">
        <f>'Базовые цены с учетом расхода'!B12</f>
        <v>77</v>
      </c>
      <c r="G84" s="50">
        <f>'Базовые цены с учетом расхода'!C12</f>
        <v>30.06</v>
      </c>
      <c r="H84" s="12">
        <f>'Базовые цены с учетом расхода'!D12</f>
        <v>0.93</v>
      </c>
      <c r="I84" s="14">
        <v>42.37</v>
      </c>
      <c r="J84" s="14">
        <f>'Базовые цены с учетом расхода'!I12</f>
        <v>2.859975</v>
      </c>
      <c r="K84" s="2" t="s">
        <v>32</v>
      </c>
      <c r="L84" s="2" t="s">
        <v>33</v>
      </c>
      <c r="N84" s="50">
        <f>'Базовые цены с учетом расхода'!F12</f>
        <v>46.01</v>
      </c>
    </row>
    <row r="85" spans="1:14" ht="54.75" customHeight="1">
      <c r="A85" s="52"/>
      <c r="B85" s="52"/>
      <c r="C85" s="52"/>
      <c r="D85" s="13">
        <v>445.31</v>
      </c>
      <c r="E85" s="13">
        <v>6.9</v>
      </c>
      <c r="F85" s="50"/>
      <c r="G85" s="50"/>
      <c r="H85" s="13">
        <f>'Базовые цены с учетом расхода'!E12</f>
        <v>0.47</v>
      </c>
      <c r="I85" s="2">
        <v>0.64</v>
      </c>
      <c r="J85" s="2">
        <f>'Базовые цены с учетом расхода'!K12</f>
        <v>0.0432</v>
      </c>
      <c r="K85" s="2" t="s">
        <v>34</v>
      </c>
      <c r="L85" s="2" t="s">
        <v>35</v>
      </c>
      <c r="N85" s="50"/>
    </row>
    <row r="86" spans="2:12" ht="10.5" hidden="1">
      <c r="B86" s="16" t="s">
        <v>37</v>
      </c>
      <c r="C86" s="1">
        <v>79</v>
      </c>
      <c r="F86" s="17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24.12</v>
      </c>
      <c r="L86" s="5" t="s">
        <v>38</v>
      </c>
    </row>
    <row r="87" spans="2:12" ht="10.5" hidden="1">
      <c r="B87" s="16" t="s">
        <v>39</v>
      </c>
      <c r="F87" s="17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24.12</v>
      </c>
      <c r="L87" s="5" t="s">
        <v>40</v>
      </c>
    </row>
    <row r="88" spans="2:12" ht="10.5" hidden="1">
      <c r="B88" s="16" t="s">
        <v>41</v>
      </c>
      <c r="F88" s="17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24.12</v>
      </c>
      <c r="L88" s="5" t="s">
        <v>42</v>
      </c>
    </row>
    <row r="89" spans="2:12" ht="10.5" hidden="1">
      <c r="B89" s="16" t="s">
        <v>43</v>
      </c>
      <c r="C89" s="1">
        <v>50</v>
      </c>
      <c r="F89" s="17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15.27</v>
      </c>
      <c r="L89" s="5" t="s">
        <v>44</v>
      </c>
    </row>
    <row r="90" spans="2:12" ht="10.5" hidden="1">
      <c r="B90" s="16" t="s">
        <v>45</v>
      </c>
      <c r="F90" s="17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15.27</v>
      </c>
      <c r="L90" s="5" t="s">
        <v>46</v>
      </c>
    </row>
    <row r="91" spans="2:12" ht="10.5" hidden="1">
      <c r="B91" s="16" t="s">
        <v>47</v>
      </c>
      <c r="F91" s="17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15.27</v>
      </c>
      <c r="L91" s="5" t="s">
        <v>48</v>
      </c>
    </row>
    <row r="92" spans="1:10" ht="10.5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4" ht="10.5">
      <c r="A93" s="53" t="s">
        <v>61</v>
      </c>
      <c r="B93" s="54" t="s">
        <v>62</v>
      </c>
      <c r="C93" s="52">
        <v>0.015</v>
      </c>
      <c r="D93" s="12">
        <f>'Базовые цены за единицу'!B13</f>
        <v>3985.5</v>
      </c>
      <c r="E93" s="12">
        <v>14.49</v>
      </c>
      <c r="F93" s="50">
        <f>'Базовые цены с учетом расхода'!B13</f>
        <v>59.78</v>
      </c>
      <c r="G93" s="50">
        <f>'Базовые цены с учетом расхода'!C13</f>
        <v>38.36</v>
      </c>
      <c r="H93" s="12">
        <f>'Базовые цены с учетом расхода'!D13</f>
        <v>0.22</v>
      </c>
      <c r="I93" s="14">
        <v>228.35</v>
      </c>
      <c r="J93" s="14">
        <f>'Базовые цены с учетом расхода'!I13</f>
        <v>3.42525</v>
      </c>
      <c r="K93" s="2" t="s">
        <v>32</v>
      </c>
      <c r="L93" s="2" t="s">
        <v>33</v>
      </c>
      <c r="N93" s="50">
        <f>'Базовые цены с учетом расхода'!F13</f>
        <v>21.2</v>
      </c>
    </row>
    <row r="94" spans="1:14" ht="66" customHeight="1">
      <c r="A94" s="52"/>
      <c r="B94" s="52"/>
      <c r="C94" s="52"/>
      <c r="D94" s="13">
        <v>2557.52</v>
      </c>
      <c r="E94" s="13">
        <v>7.22</v>
      </c>
      <c r="F94" s="50"/>
      <c r="G94" s="50"/>
      <c r="H94" s="13">
        <f>'Базовые цены с учетом расхода'!E13</f>
        <v>0.11</v>
      </c>
      <c r="I94" s="2">
        <v>0.67</v>
      </c>
      <c r="J94" s="2">
        <f>'Базовые цены с учетом расхода'!K13</f>
        <v>0.01005</v>
      </c>
      <c r="K94" s="2" t="s">
        <v>34</v>
      </c>
      <c r="L94" s="2" t="s">
        <v>35</v>
      </c>
      <c r="N94" s="50"/>
    </row>
    <row r="95" spans="2:12" ht="10.5" hidden="1">
      <c r="B95" s="16" t="s">
        <v>37</v>
      </c>
      <c r="C95" s="1">
        <v>79</v>
      </c>
      <c r="F95" s="17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30.39</v>
      </c>
      <c r="L95" s="5" t="s">
        <v>38</v>
      </c>
    </row>
    <row r="96" spans="2:12" ht="10.5" hidden="1">
      <c r="B96" s="16" t="s">
        <v>39</v>
      </c>
      <c r="F96" s="17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30.39</v>
      </c>
      <c r="L96" s="5" t="s">
        <v>40</v>
      </c>
    </row>
    <row r="97" spans="2:12" ht="10.5" hidden="1">
      <c r="B97" s="16" t="s">
        <v>41</v>
      </c>
      <c r="F97" s="17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30.39</v>
      </c>
      <c r="L97" s="5" t="s">
        <v>42</v>
      </c>
    </row>
    <row r="98" spans="2:12" ht="10.5" hidden="1">
      <c r="B98" s="16" t="s">
        <v>43</v>
      </c>
      <c r="C98" s="1">
        <v>50</v>
      </c>
      <c r="F98" s="17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19.24</v>
      </c>
      <c r="L98" s="5" t="s">
        <v>44</v>
      </c>
    </row>
    <row r="99" spans="2:12" ht="10.5" hidden="1">
      <c r="B99" s="16" t="s">
        <v>45</v>
      </c>
      <c r="F99" s="17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19.24</v>
      </c>
      <c r="L99" s="5" t="s">
        <v>46</v>
      </c>
    </row>
    <row r="100" spans="2:12" ht="10.5" hidden="1">
      <c r="B100" s="16" t="s">
        <v>47</v>
      </c>
      <c r="F100" s="17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19.24</v>
      </c>
      <c r="L100" s="5" t="s">
        <v>48</v>
      </c>
    </row>
    <row r="101" spans="1:10" ht="10.5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4" ht="10.5">
      <c r="A102" s="53" t="s">
        <v>63</v>
      </c>
      <c r="B102" s="54" t="s">
        <v>64</v>
      </c>
      <c r="C102" s="52">
        <v>3.5673</v>
      </c>
      <c r="D102" s="12">
        <f>'Базовые цены за единицу'!B14</f>
        <v>176.25</v>
      </c>
      <c r="E102" s="12">
        <v>5.05</v>
      </c>
      <c r="F102" s="50">
        <f>'Базовые цены с учетом расхода'!B14</f>
        <v>628.73</v>
      </c>
      <c r="G102" s="50">
        <f>'Базовые цены с учетом расхода'!C14</f>
        <v>526.46</v>
      </c>
      <c r="H102" s="12">
        <f>'Базовые цены с учетом расхода'!D14</f>
        <v>18.01</v>
      </c>
      <c r="I102" s="14">
        <v>14.3</v>
      </c>
      <c r="J102" s="14">
        <f>'Базовые цены с учетом расхода'!I14</f>
        <v>51.01239</v>
      </c>
      <c r="K102" s="2" t="s">
        <v>32</v>
      </c>
      <c r="L102" s="2" t="s">
        <v>33</v>
      </c>
      <c r="N102" s="50">
        <f>'Базовые цены с учетом расхода'!F14</f>
        <v>84.26</v>
      </c>
    </row>
    <row r="103" spans="1:14" ht="43.5" customHeight="1">
      <c r="A103" s="52"/>
      <c r="B103" s="52"/>
      <c r="C103" s="52"/>
      <c r="D103" s="13">
        <v>147.58</v>
      </c>
      <c r="E103" s="13">
        <v>1.08</v>
      </c>
      <c r="F103" s="50"/>
      <c r="G103" s="50"/>
      <c r="H103" s="13">
        <f>'Базовые цены с учетом расхода'!E14</f>
        <v>3.85</v>
      </c>
      <c r="I103" s="2">
        <v>0.1</v>
      </c>
      <c r="J103" s="2">
        <f>'Базовые цены с учетом расхода'!K14</f>
        <v>0.35673</v>
      </c>
      <c r="K103" s="2" t="s">
        <v>34</v>
      </c>
      <c r="L103" s="2" t="s">
        <v>35</v>
      </c>
      <c r="N103" s="50"/>
    </row>
    <row r="104" spans="2:12" ht="10.5" hidden="1">
      <c r="B104" s="16" t="s">
        <v>37</v>
      </c>
      <c r="C104" s="1">
        <v>80</v>
      </c>
      <c r="F104" s="17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  <v>424.25</v>
      </c>
      <c r="L104" s="5" t="s">
        <v>38</v>
      </c>
    </row>
    <row r="105" spans="2:12" ht="10.5" hidden="1">
      <c r="B105" s="16" t="s">
        <v>39</v>
      </c>
      <c r="F105" s="17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  <v>424.25</v>
      </c>
      <c r="L105" s="5" t="s">
        <v>40</v>
      </c>
    </row>
    <row r="106" spans="2:12" ht="10.5" hidden="1">
      <c r="B106" s="16" t="s">
        <v>41</v>
      </c>
      <c r="F106" s="17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  <v>424.25</v>
      </c>
      <c r="L106" s="5" t="s">
        <v>42</v>
      </c>
    </row>
    <row r="107" spans="2:12" ht="10.5" hidden="1">
      <c r="B107" s="16" t="s">
        <v>43</v>
      </c>
      <c r="C107" s="1">
        <v>50</v>
      </c>
      <c r="F107" s="17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  <v>265.16</v>
      </c>
      <c r="L107" s="5" t="s">
        <v>44</v>
      </c>
    </row>
    <row r="108" spans="2:12" ht="10.5" hidden="1">
      <c r="B108" s="16" t="s">
        <v>45</v>
      </c>
      <c r="F108" s="17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  <v>265.16</v>
      </c>
      <c r="L108" s="5" t="s">
        <v>46</v>
      </c>
    </row>
    <row r="109" spans="2:12" ht="10.5" hidden="1">
      <c r="B109" s="16" t="s">
        <v>47</v>
      </c>
      <c r="F109" s="17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  <v>265.16</v>
      </c>
      <c r="L109" s="5" t="s">
        <v>48</v>
      </c>
    </row>
    <row r="110" spans="1:10" ht="10.5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4" ht="10.5">
      <c r="A111" s="53" t="s">
        <v>65</v>
      </c>
      <c r="B111" s="54" t="s">
        <v>66</v>
      </c>
      <c r="C111" s="52">
        <v>1.986</v>
      </c>
      <c r="D111" s="12">
        <f>'Базовые цены за единицу'!B15</f>
        <v>176.25</v>
      </c>
      <c r="E111" s="12">
        <v>5.05</v>
      </c>
      <c r="F111" s="50">
        <f>'Базовые цены с учетом расхода'!B15</f>
        <v>350.03</v>
      </c>
      <c r="G111" s="50">
        <f>'Базовые цены с учетом расхода'!C15</f>
        <v>293.09</v>
      </c>
      <c r="H111" s="12">
        <f>'Базовые цены с учетом расхода'!D15</f>
        <v>10.03</v>
      </c>
      <c r="I111" s="14">
        <v>14.3</v>
      </c>
      <c r="J111" s="14">
        <f>'Базовые цены с учетом расхода'!I15</f>
        <v>28.3998</v>
      </c>
      <c r="K111" s="2" t="s">
        <v>32</v>
      </c>
      <c r="L111" s="2" t="s">
        <v>33</v>
      </c>
      <c r="N111" s="50">
        <f>'Базовые цены с учетом расхода'!F15</f>
        <v>46.91</v>
      </c>
    </row>
    <row r="112" spans="1:14" ht="43.5" customHeight="1">
      <c r="A112" s="52"/>
      <c r="B112" s="52"/>
      <c r="C112" s="52"/>
      <c r="D112" s="13">
        <v>147.58</v>
      </c>
      <c r="E112" s="13">
        <v>1.08</v>
      </c>
      <c r="F112" s="50"/>
      <c r="G112" s="50"/>
      <c r="H112" s="13">
        <f>'Базовые цены с учетом расхода'!E15</f>
        <v>2.14</v>
      </c>
      <c r="I112" s="2">
        <v>0.1</v>
      </c>
      <c r="J112" s="2">
        <f>'Базовые цены с учетом расхода'!K15</f>
        <v>0.1986</v>
      </c>
      <c r="K112" s="2" t="s">
        <v>34</v>
      </c>
      <c r="L112" s="2" t="s">
        <v>35</v>
      </c>
      <c r="N112" s="50"/>
    </row>
    <row r="113" spans="2:12" ht="10.5" hidden="1">
      <c r="B113" s="16" t="s">
        <v>37</v>
      </c>
      <c r="C113" s="1">
        <v>80</v>
      </c>
      <c r="F113" s="17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  <v>236.18</v>
      </c>
      <c r="L113" s="5" t="s">
        <v>38</v>
      </c>
    </row>
    <row r="114" spans="2:12" ht="10.5" hidden="1">
      <c r="B114" s="16" t="s">
        <v>39</v>
      </c>
      <c r="F114" s="17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  <v>236.18</v>
      </c>
      <c r="L114" s="5" t="s">
        <v>40</v>
      </c>
    </row>
    <row r="115" spans="2:12" ht="10.5" hidden="1">
      <c r="B115" s="16" t="s">
        <v>41</v>
      </c>
      <c r="F115" s="17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  <v>236.18</v>
      </c>
      <c r="L115" s="5" t="s">
        <v>42</v>
      </c>
    </row>
    <row r="116" spans="2:12" ht="10.5" hidden="1">
      <c r="B116" s="16" t="s">
        <v>43</v>
      </c>
      <c r="C116" s="1">
        <v>50</v>
      </c>
      <c r="F116" s="17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  <v>147.62</v>
      </c>
      <c r="L116" s="5" t="s">
        <v>44</v>
      </c>
    </row>
    <row r="117" spans="2:12" ht="10.5" hidden="1">
      <c r="B117" s="16" t="s">
        <v>45</v>
      </c>
      <c r="F117" s="17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  <v>147.62</v>
      </c>
      <c r="L117" s="5" t="s">
        <v>46</v>
      </c>
    </row>
    <row r="118" spans="2:12" ht="10.5" hidden="1">
      <c r="B118" s="16" t="s">
        <v>47</v>
      </c>
      <c r="F118" s="17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  <v>147.62</v>
      </c>
      <c r="L118" s="5" t="s">
        <v>48</v>
      </c>
    </row>
    <row r="119" spans="1:10" ht="10.5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4" ht="10.5">
      <c r="A120" s="53" t="s">
        <v>67</v>
      </c>
      <c r="B120" s="54" t="s">
        <v>68</v>
      </c>
      <c r="C120" s="52">
        <v>0.993</v>
      </c>
      <c r="D120" s="12">
        <f>'Базовые цены за единицу'!B16</f>
        <v>1344.66</v>
      </c>
      <c r="E120" s="12">
        <v>7.94</v>
      </c>
      <c r="F120" s="50">
        <f>'Базовые цены с учетом расхода'!B16</f>
        <v>1335.25</v>
      </c>
      <c r="G120" s="50">
        <f>'Базовые цены с учетом расхода'!C16</f>
        <v>555.08</v>
      </c>
      <c r="H120" s="12">
        <f>'Базовые цены с учетом расхода'!D16</f>
        <v>7.88</v>
      </c>
      <c r="I120" s="14">
        <v>51.19</v>
      </c>
      <c r="J120" s="14">
        <f>'Базовые цены с учетом расхода'!I16</f>
        <v>50.83167</v>
      </c>
      <c r="K120" s="2" t="s">
        <v>32</v>
      </c>
      <c r="L120" s="2" t="s">
        <v>33</v>
      </c>
      <c r="N120" s="50">
        <f>'Базовые цены с учетом расхода'!F16</f>
        <v>772.29</v>
      </c>
    </row>
    <row r="121" spans="1:14" ht="43.5" customHeight="1">
      <c r="A121" s="52"/>
      <c r="B121" s="52"/>
      <c r="C121" s="52"/>
      <c r="D121" s="13">
        <v>558.99</v>
      </c>
      <c r="E121" s="13">
        <v>1.08</v>
      </c>
      <c r="F121" s="50"/>
      <c r="G121" s="50"/>
      <c r="H121" s="13">
        <f>'Базовые цены с учетом расхода'!E16</f>
        <v>1.07</v>
      </c>
      <c r="I121" s="2">
        <v>0.1</v>
      </c>
      <c r="J121" s="2">
        <f>'Базовые цены с учетом расхода'!K16</f>
        <v>0.0993</v>
      </c>
      <c r="K121" s="2" t="s">
        <v>34</v>
      </c>
      <c r="L121" s="2" t="s">
        <v>35</v>
      </c>
      <c r="N121" s="50"/>
    </row>
    <row r="122" spans="2:12" ht="10.5" hidden="1">
      <c r="B122" s="16" t="s">
        <v>37</v>
      </c>
      <c r="C122" s="1">
        <v>80</v>
      </c>
      <c r="F122" s="17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  <v>444.92</v>
      </c>
      <c r="L122" s="5" t="s">
        <v>38</v>
      </c>
    </row>
    <row r="123" spans="2:12" ht="10.5" hidden="1">
      <c r="B123" s="16" t="s">
        <v>39</v>
      </c>
      <c r="F123" s="17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  <v>444.92</v>
      </c>
      <c r="L123" s="5" t="s">
        <v>40</v>
      </c>
    </row>
    <row r="124" spans="2:12" ht="10.5" hidden="1">
      <c r="B124" s="16" t="s">
        <v>41</v>
      </c>
      <c r="F124" s="17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  <v>444.92</v>
      </c>
      <c r="L124" s="5" t="s">
        <v>42</v>
      </c>
    </row>
    <row r="125" spans="2:12" ht="10.5" hidden="1">
      <c r="B125" s="16" t="s">
        <v>43</v>
      </c>
      <c r="C125" s="1">
        <v>50</v>
      </c>
      <c r="F125" s="17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  <v>278.08</v>
      </c>
      <c r="L125" s="5" t="s">
        <v>44</v>
      </c>
    </row>
    <row r="126" spans="2:12" ht="10.5" hidden="1">
      <c r="B126" s="16" t="s">
        <v>45</v>
      </c>
      <c r="F126" s="17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  <v>278.08</v>
      </c>
      <c r="L126" s="5" t="s">
        <v>46</v>
      </c>
    </row>
    <row r="127" spans="2:12" ht="10.5" hidden="1">
      <c r="B127" s="16" t="s">
        <v>47</v>
      </c>
      <c r="F127" s="17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  <v>278.08</v>
      </c>
      <c r="L127" s="5" t="s">
        <v>48</v>
      </c>
    </row>
    <row r="128" spans="1:10" ht="10.5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4" ht="10.5">
      <c r="A129" s="53" t="s">
        <v>69</v>
      </c>
      <c r="B129" s="54" t="s">
        <v>70</v>
      </c>
      <c r="C129" s="52">
        <v>0.144</v>
      </c>
      <c r="D129" s="12">
        <f>'Базовые цены за единицу'!B17</f>
        <v>774.01</v>
      </c>
      <c r="E129" s="12">
        <v>0.96</v>
      </c>
      <c r="F129" s="50">
        <f>'Базовые цены с учетом расхода'!B17</f>
        <v>111.46</v>
      </c>
      <c r="G129" s="50">
        <f>'Базовые цены с учетом расхода'!C17</f>
        <v>29.81</v>
      </c>
      <c r="H129" s="12">
        <f>'Базовые цены с учетом расхода'!D17</f>
        <v>0.14</v>
      </c>
      <c r="I129" s="14">
        <v>18.72</v>
      </c>
      <c r="J129" s="14">
        <f>'Базовые цены с учетом расхода'!I17</f>
        <v>2.69568</v>
      </c>
      <c r="K129" s="2" t="s">
        <v>32</v>
      </c>
      <c r="L129" s="2" t="s">
        <v>33</v>
      </c>
      <c r="N129" s="50">
        <f>'Базовые цены с учетом расхода'!F17</f>
        <v>81.51</v>
      </c>
    </row>
    <row r="130" spans="1:14" ht="43.5" customHeight="1">
      <c r="A130" s="52"/>
      <c r="B130" s="52"/>
      <c r="C130" s="52"/>
      <c r="D130" s="13">
        <v>207.04</v>
      </c>
      <c r="E130" s="13"/>
      <c r="F130" s="50"/>
      <c r="G130" s="50"/>
      <c r="H130" s="13">
        <f>'Базовые цены с учетом расхода'!E17</f>
        <v>0</v>
      </c>
      <c r="J130" s="2">
        <f>'Базовые цены с учетом расхода'!K17</f>
        <v>0</v>
      </c>
      <c r="K130" s="2" t="s">
        <v>34</v>
      </c>
      <c r="L130" s="2" t="s">
        <v>35</v>
      </c>
      <c r="N130" s="50"/>
    </row>
    <row r="131" ht="10.5">
      <c r="B131" s="15" t="s">
        <v>71</v>
      </c>
    </row>
    <row r="132" spans="2:12" ht="10.5" hidden="1">
      <c r="B132" s="16" t="s">
        <v>37</v>
      </c>
      <c r="C132" s="1">
        <v>80</v>
      </c>
      <c r="F132" s="17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  <v>23.85</v>
      </c>
      <c r="L132" s="5" t="s">
        <v>38</v>
      </c>
    </row>
    <row r="133" spans="2:12" ht="10.5" hidden="1">
      <c r="B133" s="16" t="s">
        <v>39</v>
      </c>
      <c r="F133" s="17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  <v>23.85</v>
      </c>
      <c r="L133" s="5" t="s">
        <v>40</v>
      </c>
    </row>
    <row r="134" spans="2:12" ht="10.5" hidden="1">
      <c r="B134" s="16" t="s">
        <v>41</v>
      </c>
      <c r="F134" s="17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  <v>23.85</v>
      </c>
      <c r="L134" s="5" t="s">
        <v>42</v>
      </c>
    </row>
    <row r="135" spans="2:12" ht="10.5" hidden="1">
      <c r="B135" s="16" t="s">
        <v>43</v>
      </c>
      <c r="C135" s="1">
        <v>50</v>
      </c>
      <c r="F135" s="17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  <v>14.91</v>
      </c>
      <c r="L135" s="5" t="s">
        <v>44</v>
      </c>
    </row>
    <row r="136" spans="2:12" ht="10.5" hidden="1">
      <c r="B136" s="16" t="s">
        <v>45</v>
      </c>
      <c r="F136" s="17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  <v>14.91</v>
      </c>
      <c r="L136" s="5" t="s">
        <v>46</v>
      </c>
    </row>
    <row r="137" spans="2:12" ht="10.5" hidden="1">
      <c r="B137" s="16" t="s">
        <v>47</v>
      </c>
      <c r="F137" s="17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  <v>14.91</v>
      </c>
      <c r="L137" s="5" t="s">
        <v>48</v>
      </c>
    </row>
    <row r="138" spans="1:10" ht="10.5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4" ht="10.5">
      <c r="A139" s="53" t="s">
        <v>72</v>
      </c>
      <c r="B139" s="54" t="s">
        <v>73</v>
      </c>
      <c r="C139" s="52">
        <v>0.04</v>
      </c>
      <c r="D139" s="12">
        <f>'Базовые цены за единицу'!B18</f>
        <v>1411.32</v>
      </c>
      <c r="E139" s="12">
        <v>0.96</v>
      </c>
      <c r="F139" s="50">
        <f>'Базовые цены с учетом расхода'!B18</f>
        <v>56.45</v>
      </c>
      <c r="G139" s="50">
        <f>'Базовые цены с учетом расхода'!C18</f>
        <v>32.98</v>
      </c>
      <c r="H139" s="12">
        <f>'Базовые цены с учетом расхода'!D18</f>
        <v>0.04</v>
      </c>
      <c r="I139" s="14">
        <v>80.6</v>
      </c>
      <c r="J139" s="14">
        <f>'Базовые цены с учетом расхода'!I18</f>
        <v>3.224</v>
      </c>
      <c r="K139" s="2" t="s">
        <v>32</v>
      </c>
      <c r="L139" s="2" t="s">
        <v>33</v>
      </c>
      <c r="N139" s="50">
        <f>'Базовые цены с учетом расхода'!F18</f>
        <v>23.43</v>
      </c>
    </row>
    <row r="140" spans="1:14" ht="43.5" customHeight="1">
      <c r="A140" s="52"/>
      <c r="B140" s="52"/>
      <c r="C140" s="52"/>
      <c r="D140" s="13">
        <v>824.54</v>
      </c>
      <c r="E140" s="13"/>
      <c r="F140" s="50"/>
      <c r="G140" s="50"/>
      <c r="H140" s="13">
        <f>'Базовые цены с учетом расхода'!E18</f>
        <v>0</v>
      </c>
      <c r="J140" s="2">
        <f>'Базовые цены с учетом расхода'!K18</f>
        <v>0</v>
      </c>
      <c r="K140" s="2" t="s">
        <v>34</v>
      </c>
      <c r="L140" s="2" t="s">
        <v>35</v>
      </c>
      <c r="N140" s="50"/>
    </row>
    <row r="141" spans="2:12" ht="10.5" hidden="1">
      <c r="B141" s="16" t="s">
        <v>37</v>
      </c>
      <c r="C141" s="1">
        <v>80</v>
      </c>
      <c r="F141" s="17">
        <f>IF('Базовые цены с учетом расхода'!N18&gt;0,'Базовые цены с учетом расхода'!N18,IF('Базовые цены с учетом расхода'!N18&lt;0,'Базовые цены с учетом расхода'!N18,""))</f>
        <v>26.38</v>
      </c>
      <c r="L141" s="5" t="s">
        <v>38</v>
      </c>
    </row>
    <row r="142" spans="2:12" ht="10.5" hidden="1">
      <c r="B142" s="16" t="s">
        <v>39</v>
      </c>
      <c r="F142" s="17">
        <f>IF('Базовые цены с учетом расхода'!N18&gt;0,'Базовые цены с учетом расхода'!N18,IF('Базовые цены с учетом расхода'!N18&lt;0,'Базовые цены с учетом расхода'!N18,""))</f>
        <v>26.38</v>
      </c>
      <c r="L142" s="5" t="s">
        <v>40</v>
      </c>
    </row>
    <row r="143" spans="2:12" ht="10.5" hidden="1">
      <c r="B143" s="16" t="s">
        <v>41</v>
      </c>
      <c r="F143" s="17">
        <f>IF('Базовые цены с учетом расхода'!N18&gt;0,'Базовые цены с учетом расхода'!N18,IF('Базовые цены с учетом расхода'!N18&lt;0,'Базовые цены с учетом расхода'!N18,""))</f>
        <v>26.38</v>
      </c>
      <c r="L143" s="5" t="s">
        <v>42</v>
      </c>
    </row>
    <row r="144" spans="2:12" ht="10.5" hidden="1">
      <c r="B144" s="16" t="s">
        <v>43</v>
      </c>
      <c r="C144" s="1">
        <v>50</v>
      </c>
      <c r="F144" s="17">
        <f>IF('Базовые цены с учетом расхода'!O18&gt;0,'Базовые цены с учетом расхода'!O18,IF('Базовые цены с учетом расхода'!O18&lt;0,'Базовые цены с учетом расхода'!O18,""))</f>
        <v>16.49</v>
      </c>
      <c r="L144" s="5" t="s">
        <v>44</v>
      </c>
    </row>
    <row r="145" spans="2:12" ht="10.5" hidden="1">
      <c r="B145" s="16" t="s">
        <v>45</v>
      </c>
      <c r="F145" s="17">
        <f>IF('Базовые цены с учетом расхода'!O18&gt;0,'Базовые цены с учетом расхода'!O18,IF('Базовые цены с учетом расхода'!O18&lt;0,'Базовые цены с учетом расхода'!O18,""))</f>
        <v>16.49</v>
      </c>
      <c r="L145" s="5" t="s">
        <v>46</v>
      </c>
    </row>
    <row r="146" spans="2:12" ht="10.5" hidden="1">
      <c r="B146" s="16" t="s">
        <v>47</v>
      </c>
      <c r="F146" s="17">
        <f>IF('Базовые цены с учетом расхода'!O18&gt;0,'Базовые цены с учетом расхода'!O18,IF('Базовые цены с учетом расхода'!O18&lt;0,'Базовые цены с учетом расхода'!O18,""))</f>
        <v>16.49</v>
      </c>
      <c r="L146" s="5" t="s">
        <v>48</v>
      </c>
    </row>
    <row r="147" spans="1:10" ht="10.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4" ht="10.5">
      <c r="A148" s="53" t="s">
        <v>74</v>
      </c>
      <c r="B148" s="54" t="s">
        <v>75</v>
      </c>
      <c r="C148" s="52">
        <v>0.001</v>
      </c>
      <c r="D148" s="12">
        <f>'Базовые цены за единицу'!B19</f>
        <v>4244.2</v>
      </c>
      <c r="E148" s="12">
        <v>2.69</v>
      </c>
      <c r="F148" s="50">
        <f>'Базовые цены с учетом расхода'!B19</f>
        <v>4.24</v>
      </c>
      <c r="G148" s="50">
        <f>'Базовые цены с учетом расхода'!C19</f>
        <v>3.9</v>
      </c>
      <c r="H148" s="12">
        <f>'Базовые цены с учетом расхода'!D19</f>
        <v>0</v>
      </c>
      <c r="I148" s="14">
        <v>306.36</v>
      </c>
      <c r="J148" s="14">
        <f>'Базовые цены с учетом расхода'!I19</f>
        <v>0.30636</v>
      </c>
      <c r="K148" s="2" t="s">
        <v>32</v>
      </c>
      <c r="L148" s="2" t="s">
        <v>33</v>
      </c>
      <c r="N148" s="50">
        <f>'Базовые цены с учетом расхода'!F19</f>
        <v>0.34</v>
      </c>
    </row>
    <row r="149" spans="1:14" ht="21.75" customHeight="1">
      <c r="A149" s="52"/>
      <c r="B149" s="52"/>
      <c r="C149" s="52"/>
      <c r="D149" s="13">
        <v>3896.9</v>
      </c>
      <c r="E149" s="13">
        <v>0.14</v>
      </c>
      <c r="F149" s="50"/>
      <c r="G149" s="50"/>
      <c r="H149" s="13">
        <f>'Базовые цены с учетом расхода'!E19</f>
        <v>0</v>
      </c>
      <c r="I149" s="2">
        <v>0.0125</v>
      </c>
      <c r="J149" s="2">
        <f>'Базовые цены с учетом расхода'!K19</f>
        <v>1.25E-05</v>
      </c>
      <c r="K149" s="2" t="s">
        <v>34</v>
      </c>
      <c r="L149" s="2" t="s">
        <v>35</v>
      </c>
      <c r="N149" s="50"/>
    </row>
    <row r="150" spans="2:10" ht="10.5">
      <c r="B150" s="55" t="s">
        <v>382</v>
      </c>
      <c r="C150" s="55"/>
      <c r="D150" s="55"/>
      <c r="E150" s="55"/>
      <c r="F150" s="55"/>
      <c r="G150" s="55"/>
      <c r="H150" s="55"/>
      <c r="I150" s="55"/>
      <c r="J150" s="55"/>
    </row>
    <row r="151" spans="2:12" ht="10.5" hidden="1">
      <c r="B151" s="16" t="s">
        <v>37</v>
      </c>
      <c r="C151" s="1">
        <v>95</v>
      </c>
      <c r="F151" s="17">
        <f>IF('Базовые цены с учетом расхода'!N19&gt;0,'Базовые цены с учетом расхода'!N19,IF('Базовые цены с учетом расхода'!N19&lt;0,'Базовые цены с учетом расхода'!N19,""))</f>
        <v>3.71</v>
      </c>
      <c r="L151" s="5" t="s">
        <v>38</v>
      </c>
    </row>
    <row r="152" spans="2:12" ht="10.5" hidden="1">
      <c r="B152" s="16" t="s">
        <v>39</v>
      </c>
      <c r="F152" s="17">
        <f>IF('Базовые цены с учетом расхода'!N19&gt;0,'Базовые цены с учетом расхода'!N19,IF('Базовые цены с учетом расхода'!N19&lt;0,'Базовые цены с учетом расхода'!N19,""))</f>
        <v>3.71</v>
      </c>
      <c r="L152" s="5" t="s">
        <v>40</v>
      </c>
    </row>
    <row r="153" spans="2:12" ht="10.5" hidden="1">
      <c r="B153" s="16" t="s">
        <v>41</v>
      </c>
      <c r="F153" s="17">
        <f>IF('Базовые цены с учетом расхода'!N19&gt;0,'Базовые цены с учетом расхода'!N19,IF('Базовые цены с учетом расхода'!N19&lt;0,'Базовые цены с учетом расхода'!N19,""))</f>
        <v>3.71</v>
      </c>
      <c r="L153" s="5" t="s">
        <v>42</v>
      </c>
    </row>
    <row r="154" spans="2:12" ht="10.5" hidden="1">
      <c r="B154" s="16" t="s">
        <v>43</v>
      </c>
      <c r="C154" s="1">
        <v>47</v>
      </c>
      <c r="F154" s="17">
        <f>IF('Базовые цены с учетом расхода'!O19&gt;0,'Базовые цены с учетом расхода'!O19,IF('Базовые цены с учетом расхода'!O19&lt;0,'Базовые цены с учетом расхода'!O19,""))</f>
        <v>1.83</v>
      </c>
      <c r="L154" s="5" t="s">
        <v>44</v>
      </c>
    </row>
    <row r="155" spans="2:12" ht="10.5" hidden="1">
      <c r="B155" s="16" t="s">
        <v>45</v>
      </c>
      <c r="F155" s="17">
        <f>IF('Базовые цены с учетом расхода'!O19&gt;0,'Базовые цены с учетом расхода'!O19,IF('Базовые цены с учетом расхода'!O19&lt;0,'Базовые цены с учетом расхода'!O19,""))</f>
        <v>1.83</v>
      </c>
      <c r="L155" s="5" t="s">
        <v>46</v>
      </c>
    </row>
    <row r="156" spans="2:12" ht="10.5" hidden="1">
      <c r="B156" s="16" t="s">
        <v>47</v>
      </c>
      <c r="F156" s="17">
        <f>IF('Базовые цены с учетом расхода'!O19&gt;0,'Базовые цены с учетом расхода'!O19,IF('Базовые цены с учетом расхода'!O19&lt;0,'Базовые цены с учетом расхода'!O19,""))</f>
        <v>1.83</v>
      </c>
      <c r="L156" s="5" t="s">
        <v>48</v>
      </c>
    </row>
    <row r="157" spans="1:10" ht="10.5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4" ht="10.5">
      <c r="A158" s="53" t="s">
        <v>76</v>
      </c>
      <c r="B158" s="54" t="s">
        <v>77</v>
      </c>
      <c r="C158" s="52">
        <v>0.56448</v>
      </c>
      <c r="D158" s="12">
        <f>'Базовые цены за единицу'!B20</f>
        <v>1930.84</v>
      </c>
      <c r="E158" s="12">
        <v>7.94</v>
      </c>
      <c r="F158" s="50">
        <f>'Базовые цены с учетом расхода'!B20</f>
        <v>1089.92</v>
      </c>
      <c r="G158" s="50">
        <f>'Базовые цены с учетом расхода'!C20</f>
        <v>633.05</v>
      </c>
      <c r="H158" s="12">
        <f>'Базовые цены с учетом расхода'!D20</f>
        <v>4.48</v>
      </c>
      <c r="I158" s="14">
        <v>102.7</v>
      </c>
      <c r="J158" s="14">
        <f>'Базовые цены с учетом расхода'!I20</f>
        <v>57.972096</v>
      </c>
      <c r="K158" s="2" t="s">
        <v>32</v>
      </c>
      <c r="L158" s="2" t="s">
        <v>33</v>
      </c>
      <c r="N158" s="50">
        <f>'Базовые цены с учетом расхода'!F20</f>
        <v>452.39</v>
      </c>
    </row>
    <row r="159" spans="1:14" ht="43.5" customHeight="1">
      <c r="A159" s="52"/>
      <c r="B159" s="52"/>
      <c r="C159" s="52"/>
      <c r="D159" s="13">
        <v>1121.48</v>
      </c>
      <c r="E159" s="13">
        <v>1.08</v>
      </c>
      <c r="F159" s="50"/>
      <c r="G159" s="50"/>
      <c r="H159" s="13">
        <f>'Базовые цены с учетом расхода'!E20</f>
        <v>0.61</v>
      </c>
      <c r="I159" s="2">
        <v>0.1</v>
      </c>
      <c r="J159" s="2">
        <f>'Базовые цены с учетом расхода'!K20</f>
        <v>0.056448</v>
      </c>
      <c r="K159" s="2" t="s">
        <v>34</v>
      </c>
      <c r="L159" s="2" t="s">
        <v>35</v>
      </c>
      <c r="N159" s="50"/>
    </row>
    <row r="160" ht="10.5">
      <c r="B160" s="15" t="s">
        <v>78</v>
      </c>
    </row>
    <row r="161" spans="2:12" ht="10.5" hidden="1">
      <c r="B161" s="16" t="s">
        <v>37</v>
      </c>
      <c r="C161" s="1">
        <v>80</v>
      </c>
      <c r="F161" s="17">
        <f>IF('Базовые цены с учетом расхода'!N20&gt;0,'Базовые цены с учетом расхода'!N20,IF('Базовые цены с учетом расхода'!N20&lt;0,'Базовые цены с учетом расхода'!N20,""))</f>
        <v>506.93</v>
      </c>
      <c r="L161" s="5" t="s">
        <v>38</v>
      </c>
    </row>
    <row r="162" spans="2:12" ht="10.5" hidden="1">
      <c r="B162" s="16" t="s">
        <v>39</v>
      </c>
      <c r="F162" s="17">
        <f>IF('Базовые цены с учетом расхода'!N20&gt;0,'Базовые цены с учетом расхода'!N20,IF('Базовые цены с учетом расхода'!N20&lt;0,'Базовые цены с учетом расхода'!N20,""))</f>
        <v>506.93</v>
      </c>
      <c r="L162" s="5" t="s">
        <v>40</v>
      </c>
    </row>
    <row r="163" spans="2:12" ht="10.5" hidden="1">
      <c r="B163" s="16" t="s">
        <v>41</v>
      </c>
      <c r="F163" s="17">
        <f>IF('Базовые цены с учетом расхода'!N20&gt;0,'Базовые цены с учетом расхода'!N20,IF('Базовые цены с учетом расхода'!N20&lt;0,'Базовые цены с учетом расхода'!N20,""))</f>
        <v>506.93</v>
      </c>
      <c r="L163" s="5" t="s">
        <v>42</v>
      </c>
    </row>
    <row r="164" spans="2:12" ht="10.5" hidden="1">
      <c r="B164" s="16" t="s">
        <v>43</v>
      </c>
      <c r="C164" s="1">
        <v>50</v>
      </c>
      <c r="F164" s="17">
        <f>IF('Базовые цены с учетом расхода'!O20&gt;0,'Базовые цены с учетом расхода'!O20,IF('Базовые цены с учетом расхода'!O20&lt;0,'Базовые цены с учетом расхода'!O20,""))</f>
        <v>316.83</v>
      </c>
      <c r="L164" s="5" t="s">
        <v>44</v>
      </c>
    </row>
    <row r="165" spans="2:12" ht="10.5" hidden="1">
      <c r="B165" s="16" t="s">
        <v>45</v>
      </c>
      <c r="F165" s="17">
        <f>IF('Базовые цены с учетом расхода'!O20&gt;0,'Базовые цены с учетом расхода'!O20,IF('Базовые цены с учетом расхода'!O20&lt;0,'Базовые цены с учетом расхода'!O20,""))</f>
        <v>316.83</v>
      </c>
      <c r="L165" s="5" t="s">
        <v>46</v>
      </c>
    </row>
    <row r="166" spans="2:12" ht="10.5" hidden="1">
      <c r="B166" s="16" t="s">
        <v>47</v>
      </c>
      <c r="F166" s="17">
        <f>IF('Базовые цены с учетом расхода'!O20&gt;0,'Базовые цены с учетом расхода'!O20,IF('Базовые цены с учетом расхода'!O20&lt;0,'Базовые цены с учетом расхода'!O20,""))</f>
        <v>316.83</v>
      </c>
      <c r="L166" s="5" t="s">
        <v>48</v>
      </c>
    </row>
    <row r="167" spans="1:10" ht="10.5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4" ht="10.5">
      <c r="A168" s="53" t="s">
        <v>79</v>
      </c>
      <c r="B168" s="54" t="s">
        <v>80</v>
      </c>
      <c r="C168" s="52">
        <v>0.18</v>
      </c>
      <c r="D168" s="12">
        <f>'Базовые цены за единицу'!B21</f>
        <v>774.01</v>
      </c>
      <c r="E168" s="12">
        <v>0.96</v>
      </c>
      <c r="F168" s="50">
        <f>'Базовые цены с учетом расхода'!B21</f>
        <v>139.32</v>
      </c>
      <c r="G168" s="50">
        <f>'Базовые цены с учетом расхода'!C21</f>
        <v>37.27</v>
      </c>
      <c r="H168" s="12">
        <f>'Базовые цены с учетом расхода'!D21</f>
        <v>0.17</v>
      </c>
      <c r="I168" s="14">
        <v>18.72</v>
      </c>
      <c r="J168" s="14">
        <f>'Базовые цены с учетом расхода'!I21</f>
        <v>3.3696</v>
      </c>
      <c r="K168" s="2" t="s">
        <v>32</v>
      </c>
      <c r="L168" s="2" t="s">
        <v>33</v>
      </c>
      <c r="N168" s="50">
        <f>'Базовые цены с учетом расхода'!F21</f>
        <v>101.88</v>
      </c>
    </row>
    <row r="169" spans="1:14" ht="54.75" customHeight="1">
      <c r="A169" s="52"/>
      <c r="B169" s="52"/>
      <c r="C169" s="52"/>
      <c r="D169" s="13">
        <v>207.04</v>
      </c>
      <c r="E169" s="13"/>
      <c r="F169" s="50"/>
      <c r="G169" s="50"/>
      <c r="H169" s="13">
        <f>'Базовые цены с учетом расхода'!E21</f>
        <v>0</v>
      </c>
      <c r="J169" s="2">
        <f>'Базовые цены с учетом расхода'!K21</f>
        <v>0</v>
      </c>
      <c r="K169" s="2" t="s">
        <v>34</v>
      </c>
      <c r="L169" s="2" t="s">
        <v>35</v>
      </c>
      <c r="N169" s="50"/>
    </row>
    <row r="170" spans="2:12" ht="10.5" hidden="1">
      <c r="B170" s="16" t="s">
        <v>37</v>
      </c>
      <c r="C170" s="1">
        <v>80</v>
      </c>
      <c r="F170" s="17">
        <f>IF('Базовые цены с учетом расхода'!N21&gt;0,'Базовые цены с учетом расхода'!N21,IF('Базовые цены с учетом расхода'!N21&lt;0,'Базовые цены с учетом расхода'!N21,""))</f>
        <v>29.82</v>
      </c>
      <c r="L170" s="5" t="s">
        <v>38</v>
      </c>
    </row>
    <row r="171" spans="2:12" ht="10.5" hidden="1">
      <c r="B171" s="16" t="s">
        <v>39</v>
      </c>
      <c r="F171" s="17">
        <f>IF('Базовые цены с учетом расхода'!N21&gt;0,'Базовые цены с учетом расхода'!N21,IF('Базовые цены с учетом расхода'!N21&lt;0,'Базовые цены с учетом расхода'!N21,""))</f>
        <v>29.82</v>
      </c>
      <c r="L171" s="5" t="s">
        <v>40</v>
      </c>
    </row>
    <row r="172" spans="2:12" ht="10.5" hidden="1">
      <c r="B172" s="16" t="s">
        <v>41</v>
      </c>
      <c r="F172" s="17">
        <f>IF('Базовые цены с учетом расхода'!N21&gt;0,'Базовые цены с учетом расхода'!N21,IF('Базовые цены с учетом расхода'!N21&lt;0,'Базовые цены с учетом расхода'!N21,""))</f>
        <v>29.82</v>
      </c>
      <c r="L172" s="5" t="s">
        <v>42</v>
      </c>
    </row>
    <row r="173" spans="2:12" ht="10.5" hidden="1">
      <c r="B173" s="16" t="s">
        <v>43</v>
      </c>
      <c r="C173" s="1">
        <v>50</v>
      </c>
      <c r="F173" s="17">
        <f>IF('Базовые цены с учетом расхода'!O21&gt;0,'Базовые цены с учетом расхода'!O21,IF('Базовые цены с учетом расхода'!O21&lt;0,'Базовые цены с учетом расхода'!O21,""))</f>
        <v>18.64</v>
      </c>
      <c r="L173" s="5" t="s">
        <v>44</v>
      </c>
    </row>
    <row r="174" spans="2:12" ht="10.5" hidden="1">
      <c r="B174" s="16" t="s">
        <v>45</v>
      </c>
      <c r="F174" s="17">
        <f>IF('Базовые цены с учетом расхода'!O21&gt;0,'Базовые цены с учетом расхода'!O21,IF('Базовые цены с учетом расхода'!O21&lt;0,'Базовые цены с учетом расхода'!O21,""))</f>
        <v>18.64</v>
      </c>
      <c r="L174" s="5" t="s">
        <v>46</v>
      </c>
    </row>
    <row r="175" spans="2:12" ht="10.5" hidden="1">
      <c r="B175" s="16" t="s">
        <v>47</v>
      </c>
      <c r="F175" s="17">
        <f>IF('Базовые цены с учетом расхода'!O21&gt;0,'Базовые цены с учетом расхода'!O21,IF('Базовые цены с учетом расхода'!O21&lt;0,'Базовые цены с учетом расхода'!O21,""))</f>
        <v>18.64</v>
      </c>
      <c r="L175" s="5" t="s">
        <v>48</v>
      </c>
    </row>
    <row r="176" spans="1:10" ht="10.5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4" ht="10.5">
      <c r="A177" s="53" t="s">
        <v>81</v>
      </c>
      <c r="B177" s="54" t="s">
        <v>82</v>
      </c>
      <c r="C177" s="52">
        <v>0.25</v>
      </c>
      <c r="D177" s="12">
        <f>'Базовые цены за единицу'!B22</f>
        <v>1281.87</v>
      </c>
      <c r="E177" s="12">
        <v>0.96</v>
      </c>
      <c r="F177" s="50">
        <f>'Базовые цены с учетом расхода'!B22</f>
        <v>320.47</v>
      </c>
      <c r="G177" s="50">
        <f>'Базовые цены с учетом расхода'!C22</f>
        <v>220.39</v>
      </c>
      <c r="H177" s="12">
        <f>'Базовые цены с учетом расхода'!D22</f>
        <v>0.24</v>
      </c>
      <c r="I177" s="14">
        <v>80.73</v>
      </c>
      <c r="J177" s="14">
        <f>'Базовые цены с учетом расхода'!I22</f>
        <v>20.1825</v>
      </c>
      <c r="K177" s="2" t="s">
        <v>32</v>
      </c>
      <c r="L177" s="2" t="s">
        <v>33</v>
      </c>
      <c r="N177" s="50">
        <f>'Базовые цены с учетом расхода'!F22</f>
        <v>99.84</v>
      </c>
    </row>
    <row r="178" spans="1:14" ht="43.5" customHeight="1">
      <c r="A178" s="52"/>
      <c r="B178" s="52"/>
      <c r="C178" s="52"/>
      <c r="D178" s="13">
        <v>881.57</v>
      </c>
      <c r="E178" s="13"/>
      <c r="F178" s="50"/>
      <c r="G178" s="50"/>
      <c r="H178" s="13">
        <f>'Базовые цены с учетом расхода'!E22</f>
        <v>0</v>
      </c>
      <c r="J178" s="2">
        <f>'Базовые цены с учетом расхода'!K22</f>
        <v>0</v>
      </c>
      <c r="K178" s="2" t="s">
        <v>34</v>
      </c>
      <c r="L178" s="2" t="s">
        <v>35</v>
      </c>
      <c r="N178" s="50"/>
    </row>
    <row r="179" spans="2:12" ht="10.5" hidden="1">
      <c r="B179" s="16" t="s">
        <v>37</v>
      </c>
      <c r="C179" s="1">
        <v>80</v>
      </c>
      <c r="F179" s="17">
        <f>IF('Базовые цены с учетом расхода'!N22&gt;0,'Базовые цены с учетом расхода'!N22,IF('Базовые цены с учетом расхода'!N22&lt;0,'Базовые цены с учетом расхода'!N22,""))</f>
        <v>176.31</v>
      </c>
      <c r="L179" s="5" t="s">
        <v>38</v>
      </c>
    </row>
    <row r="180" spans="2:12" ht="10.5" hidden="1">
      <c r="B180" s="16" t="s">
        <v>39</v>
      </c>
      <c r="F180" s="17">
        <f>IF('Базовые цены с учетом расхода'!N22&gt;0,'Базовые цены с учетом расхода'!N22,IF('Базовые цены с учетом расхода'!N22&lt;0,'Базовые цены с учетом расхода'!N22,""))</f>
        <v>176.31</v>
      </c>
      <c r="L180" s="5" t="s">
        <v>40</v>
      </c>
    </row>
    <row r="181" spans="2:12" ht="10.5" hidden="1">
      <c r="B181" s="16" t="s">
        <v>41</v>
      </c>
      <c r="F181" s="17">
        <f>IF('Базовые цены с учетом расхода'!N22&gt;0,'Базовые цены с учетом расхода'!N22,IF('Базовые цены с учетом расхода'!N22&lt;0,'Базовые цены с учетом расхода'!N22,""))</f>
        <v>176.31</v>
      </c>
      <c r="L181" s="5" t="s">
        <v>42</v>
      </c>
    </row>
    <row r="182" spans="2:12" ht="10.5" hidden="1">
      <c r="B182" s="16" t="s">
        <v>43</v>
      </c>
      <c r="C182" s="1">
        <v>50</v>
      </c>
      <c r="F182" s="17">
        <f>IF('Базовые цены с учетом расхода'!O22&gt;0,'Базовые цены с учетом расхода'!O22,IF('Базовые цены с учетом расхода'!O22&lt;0,'Базовые цены с учетом расхода'!O22,""))</f>
        <v>110.2</v>
      </c>
      <c r="L182" s="5" t="s">
        <v>44</v>
      </c>
    </row>
    <row r="183" spans="2:12" ht="10.5" hidden="1">
      <c r="B183" s="16" t="s">
        <v>45</v>
      </c>
      <c r="F183" s="17">
        <f>IF('Базовые цены с учетом расхода'!O22&gt;0,'Базовые цены с учетом расхода'!O22,IF('Базовые цены с учетом расхода'!O22&lt;0,'Базовые цены с учетом расхода'!O22,""))</f>
        <v>110.2</v>
      </c>
      <c r="L183" s="5" t="s">
        <v>46</v>
      </c>
    </row>
    <row r="184" spans="2:12" ht="10.5" hidden="1">
      <c r="B184" s="16" t="s">
        <v>47</v>
      </c>
      <c r="F184" s="17">
        <f>IF('Базовые цены с учетом расхода'!O22&gt;0,'Базовые цены с учетом расхода'!O22,IF('Базовые цены с учетом расхода'!O22&lt;0,'Базовые цены с учетом расхода'!O22,""))</f>
        <v>110.2</v>
      </c>
      <c r="L184" s="5" t="s">
        <v>48</v>
      </c>
    </row>
    <row r="185" spans="1:10" ht="10.5">
      <c r="A185" s="18"/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1:14" ht="10.5">
      <c r="A186" s="53" t="s">
        <v>83</v>
      </c>
      <c r="B186" s="54" t="s">
        <v>84</v>
      </c>
      <c r="C186" s="52">
        <v>0.05</v>
      </c>
      <c r="D186" s="12">
        <f>'Базовые цены за единицу'!B23</f>
        <v>774.01</v>
      </c>
      <c r="E186" s="12">
        <v>0.96</v>
      </c>
      <c r="F186" s="50">
        <f>'Базовые цены с учетом расхода'!B23</f>
        <v>38.7</v>
      </c>
      <c r="G186" s="50">
        <f>'Базовые цены с учетом расхода'!C23</f>
        <v>10.35</v>
      </c>
      <c r="H186" s="12">
        <f>'Базовые цены с учетом расхода'!D23</f>
        <v>0.05</v>
      </c>
      <c r="I186" s="14">
        <v>18.72</v>
      </c>
      <c r="J186" s="14">
        <f>'Базовые цены с учетом расхода'!I23</f>
        <v>0.936</v>
      </c>
      <c r="K186" s="2" t="s">
        <v>32</v>
      </c>
      <c r="L186" s="2" t="s">
        <v>33</v>
      </c>
      <c r="N186" s="50">
        <f>'Базовые цены с учетом расхода'!F23</f>
        <v>28.3</v>
      </c>
    </row>
    <row r="187" spans="1:14" ht="54.75" customHeight="1">
      <c r="A187" s="52"/>
      <c r="B187" s="52"/>
      <c r="C187" s="52"/>
      <c r="D187" s="13">
        <v>207.04</v>
      </c>
      <c r="E187" s="13"/>
      <c r="F187" s="50"/>
      <c r="G187" s="50"/>
      <c r="H187" s="13">
        <f>'Базовые цены с учетом расхода'!E23</f>
        <v>0</v>
      </c>
      <c r="J187" s="2">
        <f>'Базовые цены с учетом расхода'!K23</f>
        <v>0</v>
      </c>
      <c r="K187" s="2" t="s">
        <v>34</v>
      </c>
      <c r="L187" s="2" t="s">
        <v>35</v>
      </c>
      <c r="N187" s="50"/>
    </row>
    <row r="188" spans="2:12" ht="10.5" hidden="1">
      <c r="B188" s="16" t="s">
        <v>37</v>
      </c>
      <c r="C188" s="1">
        <v>80</v>
      </c>
      <c r="F188" s="17">
        <f>IF('Базовые цены с учетом расхода'!N23&gt;0,'Базовые цены с учетом расхода'!N23,IF('Базовые цены с учетом расхода'!N23&lt;0,'Базовые цены с учетом расхода'!N23,""))</f>
        <v>8.28</v>
      </c>
      <c r="L188" s="5" t="s">
        <v>38</v>
      </c>
    </row>
    <row r="189" spans="2:12" ht="10.5" hidden="1">
      <c r="B189" s="16" t="s">
        <v>39</v>
      </c>
      <c r="F189" s="17">
        <f>IF('Базовые цены с учетом расхода'!N23&gt;0,'Базовые цены с учетом расхода'!N23,IF('Базовые цены с учетом расхода'!N23&lt;0,'Базовые цены с учетом расхода'!N23,""))</f>
        <v>8.28</v>
      </c>
      <c r="L189" s="5" t="s">
        <v>40</v>
      </c>
    </row>
    <row r="190" spans="2:12" ht="10.5" hidden="1">
      <c r="B190" s="16" t="s">
        <v>41</v>
      </c>
      <c r="F190" s="17">
        <f>IF('Базовые цены с учетом расхода'!N23&gt;0,'Базовые цены с учетом расхода'!N23,IF('Базовые цены с учетом расхода'!N23&lt;0,'Базовые цены с учетом расхода'!N23,""))</f>
        <v>8.28</v>
      </c>
      <c r="L190" s="5" t="s">
        <v>42</v>
      </c>
    </row>
    <row r="191" spans="2:12" ht="10.5" hidden="1">
      <c r="B191" s="16" t="s">
        <v>43</v>
      </c>
      <c r="C191" s="1">
        <v>50</v>
      </c>
      <c r="F191" s="17">
        <f>IF('Базовые цены с учетом расхода'!O23&gt;0,'Базовые цены с учетом расхода'!O23,IF('Базовые цены с учетом расхода'!O23&lt;0,'Базовые цены с учетом расхода'!O23,""))</f>
        <v>5.18</v>
      </c>
      <c r="L191" s="5" t="s">
        <v>44</v>
      </c>
    </row>
    <row r="192" spans="2:12" ht="10.5" hidden="1">
      <c r="B192" s="16" t="s">
        <v>45</v>
      </c>
      <c r="F192" s="17">
        <f>IF('Базовые цены с учетом расхода'!O23&gt;0,'Базовые цены с учетом расхода'!O23,IF('Базовые цены с учетом расхода'!O23&lt;0,'Базовые цены с учетом расхода'!O23,""))</f>
        <v>5.18</v>
      </c>
      <c r="L192" s="5" t="s">
        <v>46</v>
      </c>
    </row>
    <row r="193" spans="2:12" ht="10.5" hidden="1">
      <c r="B193" s="16" t="s">
        <v>47</v>
      </c>
      <c r="F193" s="17">
        <f>IF('Базовые цены с учетом расхода'!O23&gt;0,'Базовые цены с учетом расхода'!O23,IF('Базовые цены с учетом расхода'!O23&lt;0,'Базовые цены с учетом расхода'!O23,""))</f>
        <v>5.18</v>
      </c>
      <c r="L193" s="5" t="s">
        <v>48</v>
      </c>
    </row>
    <row r="194" spans="1:10" ht="10.5">
      <c r="A194" s="18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4" ht="10.5">
      <c r="A195" s="53" t="s">
        <v>85</v>
      </c>
      <c r="B195" s="54" t="s">
        <v>86</v>
      </c>
      <c r="C195" s="52">
        <v>0.2035</v>
      </c>
      <c r="D195" s="12">
        <f>'Базовые цены за единицу'!B24</f>
        <v>176.25</v>
      </c>
      <c r="E195" s="12">
        <v>5.05</v>
      </c>
      <c r="F195" s="50">
        <f>'Базовые цены с учетом расхода'!B24</f>
        <v>35.87</v>
      </c>
      <c r="G195" s="50">
        <f>'Базовые цены с учетом расхода'!C24</f>
        <v>30.03</v>
      </c>
      <c r="H195" s="12">
        <f>'Базовые цены с учетом расхода'!D24</f>
        <v>1.03</v>
      </c>
      <c r="I195" s="14">
        <v>14.3</v>
      </c>
      <c r="J195" s="14">
        <f>'Базовые цены с учетом расхода'!I24</f>
        <v>2.91005</v>
      </c>
      <c r="K195" s="2" t="s">
        <v>32</v>
      </c>
      <c r="L195" s="2" t="s">
        <v>33</v>
      </c>
      <c r="N195" s="50">
        <f>'Базовые цены с учетом расхода'!F24</f>
        <v>4.81</v>
      </c>
    </row>
    <row r="196" spans="1:14" ht="54.75" customHeight="1">
      <c r="A196" s="52"/>
      <c r="B196" s="52"/>
      <c r="C196" s="52"/>
      <c r="D196" s="13">
        <v>147.58</v>
      </c>
      <c r="E196" s="13">
        <v>1.08</v>
      </c>
      <c r="F196" s="50"/>
      <c r="G196" s="50"/>
      <c r="H196" s="13">
        <f>'Базовые цены с учетом расхода'!E24</f>
        <v>0.22</v>
      </c>
      <c r="I196" s="2">
        <v>0.1</v>
      </c>
      <c r="J196" s="2">
        <f>'Базовые цены с учетом расхода'!K24</f>
        <v>0.02035</v>
      </c>
      <c r="K196" s="2" t="s">
        <v>34</v>
      </c>
      <c r="L196" s="2" t="s">
        <v>35</v>
      </c>
      <c r="N196" s="50"/>
    </row>
    <row r="197" spans="2:12" ht="10.5" hidden="1">
      <c r="B197" s="16" t="s">
        <v>37</v>
      </c>
      <c r="C197" s="1">
        <v>80</v>
      </c>
      <c r="F197" s="17">
        <f>IF('Базовые цены с учетом расхода'!N24&gt;0,'Базовые цены с учетом расхода'!N24,IF('Базовые цены с учетом расхода'!N24&lt;0,'Базовые цены с учетом расхода'!N24,""))</f>
        <v>24.2</v>
      </c>
      <c r="L197" s="5" t="s">
        <v>38</v>
      </c>
    </row>
    <row r="198" spans="2:12" ht="10.5" hidden="1">
      <c r="B198" s="16" t="s">
        <v>39</v>
      </c>
      <c r="F198" s="17">
        <f>IF('Базовые цены с учетом расхода'!N24&gt;0,'Базовые цены с учетом расхода'!N24,IF('Базовые цены с учетом расхода'!N24&lt;0,'Базовые цены с учетом расхода'!N24,""))</f>
        <v>24.2</v>
      </c>
      <c r="L198" s="5" t="s">
        <v>40</v>
      </c>
    </row>
    <row r="199" spans="2:12" ht="10.5" hidden="1">
      <c r="B199" s="16" t="s">
        <v>41</v>
      </c>
      <c r="F199" s="17">
        <f>IF('Базовые цены с учетом расхода'!N24&gt;0,'Базовые цены с учетом расхода'!N24,IF('Базовые цены с учетом расхода'!N24&lt;0,'Базовые цены с учетом расхода'!N24,""))</f>
        <v>24.2</v>
      </c>
      <c r="L199" s="5" t="s">
        <v>42</v>
      </c>
    </row>
    <row r="200" spans="2:12" ht="10.5" hidden="1">
      <c r="B200" s="16" t="s">
        <v>43</v>
      </c>
      <c r="C200" s="1">
        <v>50</v>
      </c>
      <c r="F200" s="17">
        <f>IF('Базовые цены с учетом расхода'!O24&gt;0,'Базовые цены с учетом расхода'!O24,IF('Базовые цены с учетом расхода'!O24&lt;0,'Базовые цены с учетом расхода'!O24,""))</f>
        <v>15.13</v>
      </c>
      <c r="L200" s="5" t="s">
        <v>44</v>
      </c>
    </row>
    <row r="201" spans="2:12" ht="10.5" hidden="1">
      <c r="B201" s="16" t="s">
        <v>45</v>
      </c>
      <c r="F201" s="17">
        <f>IF('Базовые цены с учетом расхода'!O24&gt;0,'Базовые цены с учетом расхода'!O24,IF('Базовые цены с учетом расхода'!O24&lt;0,'Базовые цены с учетом расхода'!O24,""))</f>
        <v>15.13</v>
      </c>
      <c r="L201" s="5" t="s">
        <v>46</v>
      </c>
    </row>
    <row r="202" spans="2:12" ht="10.5" hidden="1">
      <c r="B202" s="16" t="s">
        <v>47</v>
      </c>
      <c r="F202" s="17">
        <f>IF('Базовые цены с учетом расхода'!O24&gt;0,'Базовые цены с учетом расхода'!O24,IF('Базовые цены с учетом расхода'!O24&lt;0,'Базовые цены с учетом расхода'!O24,""))</f>
        <v>15.13</v>
      </c>
      <c r="L202" s="5" t="s">
        <v>48</v>
      </c>
    </row>
    <row r="203" spans="1:10" ht="10.5">
      <c r="A203" s="18"/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4" ht="10.5">
      <c r="A204" s="53" t="s">
        <v>87</v>
      </c>
      <c r="B204" s="54" t="s">
        <v>88</v>
      </c>
      <c r="C204" s="52">
        <v>0.131</v>
      </c>
      <c r="D204" s="12">
        <f>'Базовые цены за единицу'!B25</f>
        <v>1344.66</v>
      </c>
      <c r="E204" s="12">
        <v>7.94</v>
      </c>
      <c r="F204" s="50">
        <f>'Базовые цены с учетом расхода'!B25</f>
        <v>176.15</v>
      </c>
      <c r="G204" s="50">
        <f>'Базовые цены с учетом расхода'!C25</f>
        <v>73.23</v>
      </c>
      <c r="H204" s="12">
        <f>'Базовые цены с учетом расхода'!D25</f>
        <v>1.04</v>
      </c>
      <c r="I204" s="14">
        <v>51.19</v>
      </c>
      <c r="J204" s="14">
        <f>'Базовые цены с учетом расхода'!I25</f>
        <v>6.70589</v>
      </c>
      <c r="K204" s="2" t="s">
        <v>32</v>
      </c>
      <c r="L204" s="2" t="s">
        <v>33</v>
      </c>
      <c r="N204" s="50">
        <f>'Базовые цены с учетом расхода'!F25</f>
        <v>101.88</v>
      </c>
    </row>
    <row r="205" spans="1:14" ht="54.75" customHeight="1">
      <c r="A205" s="52"/>
      <c r="B205" s="52"/>
      <c r="C205" s="52"/>
      <c r="D205" s="13">
        <v>558.99</v>
      </c>
      <c r="E205" s="13">
        <v>1.08</v>
      </c>
      <c r="F205" s="50"/>
      <c r="G205" s="50"/>
      <c r="H205" s="13">
        <f>'Базовые цены с учетом расхода'!E25</f>
        <v>0.14</v>
      </c>
      <c r="I205" s="2">
        <v>0.1</v>
      </c>
      <c r="J205" s="2">
        <f>'Базовые цены с учетом расхода'!K25</f>
        <v>0.0131</v>
      </c>
      <c r="K205" s="2" t="s">
        <v>34</v>
      </c>
      <c r="L205" s="2" t="s">
        <v>35</v>
      </c>
      <c r="N205" s="50"/>
    </row>
    <row r="206" spans="2:12" ht="10.5" hidden="1">
      <c r="B206" s="16" t="s">
        <v>37</v>
      </c>
      <c r="C206" s="1">
        <v>80</v>
      </c>
      <c r="F206" s="17">
        <f>IF('Базовые цены с учетом расхода'!N25&gt;0,'Базовые цены с учетом расхода'!N25,IF('Базовые цены с учетом расхода'!N25&lt;0,'Базовые цены с учетом расхода'!N25,""))</f>
        <v>58.7</v>
      </c>
      <c r="L206" s="5" t="s">
        <v>38</v>
      </c>
    </row>
    <row r="207" spans="2:12" ht="10.5" hidden="1">
      <c r="B207" s="16" t="s">
        <v>39</v>
      </c>
      <c r="F207" s="17">
        <f>IF('Базовые цены с учетом расхода'!N25&gt;0,'Базовые цены с учетом расхода'!N25,IF('Базовые цены с учетом расхода'!N25&lt;0,'Базовые цены с учетом расхода'!N25,""))</f>
        <v>58.7</v>
      </c>
      <c r="L207" s="5" t="s">
        <v>40</v>
      </c>
    </row>
    <row r="208" spans="2:12" ht="10.5" hidden="1">
      <c r="B208" s="16" t="s">
        <v>41</v>
      </c>
      <c r="F208" s="17">
        <f>IF('Базовые цены с учетом расхода'!N25&gt;0,'Базовые цены с учетом расхода'!N25,IF('Базовые цены с учетом расхода'!N25&lt;0,'Базовые цены с учетом расхода'!N25,""))</f>
        <v>58.7</v>
      </c>
      <c r="L208" s="5" t="s">
        <v>42</v>
      </c>
    </row>
    <row r="209" spans="2:12" ht="10.5" hidden="1">
      <c r="B209" s="16" t="s">
        <v>43</v>
      </c>
      <c r="C209" s="1">
        <v>50</v>
      </c>
      <c r="F209" s="17">
        <f>IF('Базовые цены с учетом расхода'!O25&gt;0,'Базовые цены с учетом расхода'!O25,IF('Базовые цены с учетом расхода'!O25&lt;0,'Базовые цены с учетом расхода'!O25,""))</f>
        <v>36.69</v>
      </c>
      <c r="L209" s="5" t="s">
        <v>44</v>
      </c>
    </row>
    <row r="210" spans="2:12" ht="10.5" hidden="1">
      <c r="B210" s="16" t="s">
        <v>45</v>
      </c>
      <c r="F210" s="17">
        <f>IF('Базовые цены с учетом расхода'!O25&gt;0,'Базовые цены с учетом расхода'!O25,IF('Базовые цены с учетом расхода'!O25&lt;0,'Базовые цены с учетом расхода'!O25,""))</f>
        <v>36.69</v>
      </c>
      <c r="L210" s="5" t="s">
        <v>46</v>
      </c>
    </row>
    <row r="211" spans="2:12" ht="10.5" hidden="1">
      <c r="B211" s="16" t="s">
        <v>47</v>
      </c>
      <c r="F211" s="17">
        <f>IF('Базовые цены с учетом расхода'!O25&gt;0,'Базовые цены с учетом расхода'!O25,IF('Базовые цены с учетом расхода'!O25&lt;0,'Базовые цены с учетом расхода'!O25,""))</f>
        <v>36.69</v>
      </c>
      <c r="L211" s="5" t="s">
        <v>48</v>
      </c>
    </row>
    <row r="212" spans="1:10" ht="10.5">
      <c r="A212" s="18"/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1:14" ht="10.5">
      <c r="A213" s="53" t="s">
        <v>89</v>
      </c>
      <c r="B213" s="54" t="s">
        <v>90</v>
      </c>
      <c r="C213" s="52">
        <v>0.0792</v>
      </c>
      <c r="D213" s="12">
        <f>'Базовые цены за единицу'!B26</f>
        <v>1545.11</v>
      </c>
      <c r="E213" s="12">
        <v>7.94</v>
      </c>
      <c r="F213" s="50">
        <f>'Базовые цены с учетом расхода'!B26</f>
        <v>122.37</v>
      </c>
      <c r="G213" s="50">
        <f>'Базовые цены с учетом расхода'!C26</f>
        <v>57.38</v>
      </c>
      <c r="H213" s="12">
        <f>'Базовые цены с учетом расхода'!D26</f>
        <v>0.63</v>
      </c>
      <c r="I213" s="14">
        <v>66.35</v>
      </c>
      <c r="J213" s="14">
        <f>'Базовые цены с учетом расхода'!I26</f>
        <v>5.25492</v>
      </c>
      <c r="K213" s="2" t="s">
        <v>32</v>
      </c>
      <c r="L213" s="2" t="s">
        <v>33</v>
      </c>
      <c r="N213" s="50">
        <f>'Базовые цены с учетом расхода'!F26</f>
        <v>64.36</v>
      </c>
    </row>
    <row r="214" spans="1:14" ht="43.5" customHeight="1">
      <c r="A214" s="52"/>
      <c r="B214" s="52"/>
      <c r="C214" s="52"/>
      <c r="D214" s="13">
        <v>724.54</v>
      </c>
      <c r="E214" s="13">
        <v>1.08</v>
      </c>
      <c r="F214" s="50"/>
      <c r="G214" s="50"/>
      <c r="H214" s="13">
        <f>'Базовые цены с учетом расхода'!E26</f>
        <v>0.09</v>
      </c>
      <c r="I214" s="2">
        <v>0.1</v>
      </c>
      <c r="J214" s="2">
        <f>'Базовые цены с учетом расхода'!K26</f>
        <v>0.00792</v>
      </c>
      <c r="K214" s="2" t="s">
        <v>34</v>
      </c>
      <c r="L214" s="2" t="s">
        <v>35</v>
      </c>
      <c r="N214" s="50"/>
    </row>
    <row r="215" ht="10.5">
      <c r="B215" s="15" t="s">
        <v>91</v>
      </c>
    </row>
    <row r="216" spans="2:12" ht="10.5" hidden="1">
      <c r="B216" s="16" t="s">
        <v>37</v>
      </c>
      <c r="C216" s="1">
        <v>80</v>
      </c>
      <c r="F216" s="17">
        <f>IF('Базовые цены с учетом расхода'!N26&gt;0,'Базовые цены с учетом расхода'!N26,IF('Базовые цены с учетом расхода'!N26&lt;0,'Базовые цены с учетом расхода'!N26,""))</f>
        <v>45.98</v>
      </c>
      <c r="L216" s="5" t="s">
        <v>38</v>
      </c>
    </row>
    <row r="217" spans="2:12" ht="10.5" hidden="1">
      <c r="B217" s="16" t="s">
        <v>39</v>
      </c>
      <c r="F217" s="17">
        <f>IF('Базовые цены с учетом расхода'!N26&gt;0,'Базовые цены с учетом расхода'!N26,IF('Базовые цены с учетом расхода'!N26&lt;0,'Базовые цены с учетом расхода'!N26,""))</f>
        <v>45.98</v>
      </c>
      <c r="L217" s="5" t="s">
        <v>40</v>
      </c>
    </row>
    <row r="218" spans="2:12" ht="10.5" hidden="1">
      <c r="B218" s="16" t="s">
        <v>41</v>
      </c>
      <c r="F218" s="17">
        <f>IF('Базовые цены с учетом расхода'!N26&gt;0,'Базовые цены с учетом расхода'!N26,IF('Базовые цены с учетом расхода'!N26&lt;0,'Базовые цены с учетом расхода'!N26,""))</f>
        <v>45.98</v>
      </c>
      <c r="L218" s="5" t="s">
        <v>42</v>
      </c>
    </row>
    <row r="219" spans="2:12" ht="10.5" hidden="1">
      <c r="B219" s="16" t="s">
        <v>43</v>
      </c>
      <c r="C219" s="1">
        <v>50</v>
      </c>
      <c r="F219" s="17">
        <f>IF('Базовые цены с учетом расхода'!O26&gt;0,'Базовые цены с учетом расхода'!O26,IF('Базовые цены с учетом расхода'!O26&lt;0,'Базовые цены с учетом расхода'!O26,""))</f>
        <v>28.74</v>
      </c>
      <c r="L219" s="5" t="s">
        <v>44</v>
      </c>
    </row>
    <row r="220" spans="2:12" ht="10.5" hidden="1">
      <c r="B220" s="16" t="s">
        <v>45</v>
      </c>
      <c r="F220" s="17">
        <f>IF('Базовые цены с учетом расхода'!O26&gt;0,'Базовые цены с учетом расхода'!O26,IF('Базовые цены с учетом расхода'!O26&lt;0,'Базовые цены с учетом расхода'!O26,""))</f>
        <v>28.74</v>
      </c>
      <c r="L220" s="5" t="s">
        <v>46</v>
      </c>
    </row>
    <row r="221" spans="2:12" ht="10.5" hidden="1">
      <c r="B221" s="16" t="s">
        <v>47</v>
      </c>
      <c r="F221" s="17">
        <f>IF('Базовые цены с учетом расхода'!O26&gt;0,'Базовые цены с учетом расхода'!O26,IF('Базовые цены с учетом расхода'!O26&lt;0,'Базовые цены с учетом расхода'!O26,""))</f>
        <v>28.74</v>
      </c>
      <c r="L221" s="5" t="s">
        <v>48</v>
      </c>
    </row>
    <row r="222" spans="1:10" ht="10.5">
      <c r="A222" s="18"/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1:14" ht="10.5">
      <c r="A223" s="53" t="s">
        <v>92</v>
      </c>
      <c r="B223" s="54" t="s">
        <v>93</v>
      </c>
      <c r="C223" s="52">
        <v>0.09</v>
      </c>
      <c r="D223" s="12">
        <f>'Базовые цены за единицу'!B27</f>
        <v>774.01</v>
      </c>
      <c r="E223" s="12">
        <v>0.96</v>
      </c>
      <c r="F223" s="50">
        <f>'Базовые цены с учетом расхода'!B27</f>
        <v>69.66</v>
      </c>
      <c r="G223" s="50">
        <f>'Базовые цены с учетом расхода'!C27</f>
        <v>18.63</v>
      </c>
      <c r="H223" s="12">
        <f>'Базовые цены с учетом расхода'!D27</f>
        <v>0.09</v>
      </c>
      <c r="I223" s="14">
        <v>18.72</v>
      </c>
      <c r="J223" s="14">
        <f>'Базовые цены с учетом расхода'!I27</f>
        <v>1.6848</v>
      </c>
      <c r="K223" s="2" t="s">
        <v>32</v>
      </c>
      <c r="L223" s="2" t="s">
        <v>33</v>
      </c>
      <c r="N223" s="50">
        <f>'Базовые цены с учетом расхода'!F27</f>
        <v>50.94</v>
      </c>
    </row>
    <row r="224" spans="1:14" ht="54.75" customHeight="1">
      <c r="A224" s="52"/>
      <c r="B224" s="52"/>
      <c r="C224" s="52"/>
      <c r="D224" s="13">
        <v>207.04</v>
      </c>
      <c r="E224" s="13"/>
      <c r="F224" s="50"/>
      <c r="G224" s="50"/>
      <c r="H224" s="13">
        <f>'Базовые цены с учетом расхода'!E27</f>
        <v>0</v>
      </c>
      <c r="J224" s="2">
        <f>'Базовые цены с учетом расхода'!K27</f>
        <v>0</v>
      </c>
      <c r="K224" s="2" t="s">
        <v>34</v>
      </c>
      <c r="L224" s="2" t="s">
        <v>35</v>
      </c>
      <c r="N224" s="50"/>
    </row>
    <row r="225" spans="2:12" ht="10.5" hidden="1">
      <c r="B225" s="16" t="s">
        <v>37</v>
      </c>
      <c r="C225" s="1">
        <v>80</v>
      </c>
      <c r="F225" s="17">
        <f>IF('Базовые цены с учетом расхода'!N27&gt;0,'Базовые цены с учетом расхода'!N27,IF('Базовые цены с учетом расхода'!N27&lt;0,'Базовые цены с учетом расхода'!N27,""))</f>
        <v>14.9</v>
      </c>
      <c r="L225" s="5" t="s">
        <v>38</v>
      </c>
    </row>
    <row r="226" spans="2:12" ht="10.5" hidden="1">
      <c r="B226" s="16" t="s">
        <v>39</v>
      </c>
      <c r="F226" s="17">
        <f>IF('Базовые цены с учетом расхода'!N27&gt;0,'Базовые цены с учетом расхода'!N27,IF('Базовые цены с учетом расхода'!N27&lt;0,'Базовые цены с учетом расхода'!N27,""))</f>
        <v>14.9</v>
      </c>
      <c r="L226" s="5" t="s">
        <v>40</v>
      </c>
    </row>
    <row r="227" spans="2:12" ht="10.5" hidden="1">
      <c r="B227" s="16" t="s">
        <v>41</v>
      </c>
      <c r="F227" s="17">
        <f>IF('Базовые цены с учетом расхода'!N27&gt;0,'Базовые цены с учетом расхода'!N27,IF('Базовые цены с учетом расхода'!N27&lt;0,'Базовые цены с учетом расхода'!N27,""))</f>
        <v>14.9</v>
      </c>
      <c r="L227" s="5" t="s">
        <v>42</v>
      </c>
    </row>
    <row r="228" spans="2:12" ht="10.5" hidden="1">
      <c r="B228" s="16" t="s">
        <v>43</v>
      </c>
      <c r="C228" s="1">
        <v>50</v>
      </c>
      <c r="F228" s="17">
        <f>IF('Базовые цены с учетом расхода'!O27&gt;0,'Базовые цены с учетом расхода'!O27,IF('Базовые цены с учетом расхода'!O27&lt;0,'Базовые цены с учетом расхода'!O27,""))</f>
        <v>9.32</v>
      </c>
      <c r="L228" s="5" t="s">
        <v>44</v>
      </c>
    </row>
    <row r="229" spans="2:12" ht="10.5" hidden="1">
      <c r="B229" s="16" t="s">
        <v>45</v>
      </c>
      <c r="F229" s="17">
        <f>IF('Базовые цены с учетом расхода'!O27&gt;0,'Базовые цены с учетом расхода'!O27,IF('Базовые цены с учетом расхода'!O27&lt;0,'Базовые цены с учетом расхода'!O27,""))</f>
        <v>9.32</v>
      </c>
      <c r="L229" s="5" t="s">
        <v>46</v>
      </c>
    </row>
    <row r="230" spans="2:12" ht="10.5" hidden="1">
      <c r="B230" s="16" t="s">
        <v>47</v>
      </c>
      <c r="F230" s="17">
        <f>IF('Базовые цены с учетом расхода'!O27&gt;0,'Базовые цены с учетом расхода'!O27,IF('Базовые цены с учетом расхода'!O27&lt;0,'Базовые цены с учетом расхода'!O27,""))</f>
        <v>9.32</v>
      </c>
      <c r="L230" s="5" t="s">
        <v>48</v>
      </c>
    </row>
    <row r="231" spans="1:10" ht="10.5">
      <c r="A231" s="18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4" ht="10.5">
      <c r="A232" s="53" t="s">
        <v>94</v>
      </c>
      <c r="B232" s="54" t="s">
        <v>95</v>
      </c>
      <c r="C232" s="52">
        <v>0.19</v>
      </c>
      <c r="D232" s="12">
        <f>'Базовые цены за единицу'!B28</f>
        <v>3136.87</v>
      </c>
      <c r="E232" s="12">
        <v>25.33</v>
      </c>
      <c r="F232" s="50">
        <f>'Базовые цены с учетом расхода'!B28</f>
        <v>596</v>
      </c>
      <c r="G232" s="50">
        <f>'Базовые цены с учетом расхода'!C28</f>
        <v>582.42</v>
      </c>
      <c r="H232" s="12">
        <f>'Базовые цены с учетом расхода'!D28</f>
        <v>4.81</v>
      </c>
      <c r="I232" s="14">
        <v>224.57</v>
      </c>
      <c r="J232" s="14">
        <f>'Базовые цены с учетом расхода'!I28</f>
        <v>42.6683</v>
      </c>
      <c r="K232" s="2" t="s">
        <v>32</v>
      </c>
      <c r="L232" s="2" t="s">
        <v>33</v>
      </c>
      <c r="N232" s="50">
        <f>'Базовые цены с учетом расхода'!F28</f>
        <v>8.77</v>
      </c>
    </row>
    <row r="233" spans="1:14" ht="33" customHeight="1">
      <c r="A233" s="52"/>
      <c r="B233" s="52"/>
      <c r="C233" s="52"/>
      <c r="D233" s="13">
        <v>3065.38</v>
      </c>
      <c r="E233" s="13">
        <v>3.02</v>
      </c>
      <c r="F233" s="50"/>
      <c r="G233" s="50"/>
      <c r="H233" s="13">
        <f>'Базовые цены с учетом расхода'!E28</f>
        <v>0.57</v>
      </c>
      <c r="I233" s="2">
        <v>0.28</v>
      </c>
      <c r="J233" s="2">
        <f>'Базовые цены с учетом расхода'!K28</f>
        <v>0.0532</v>
      </c>
      <c r="K233" s="2" t="s">
        <v>34</v>
      </c>
      <c r="L233" s="2" t="s">
        <v>35</v>
      </c>
      <c r="N233" s="50"/>
    </row>
    <row r="234" spans="2:12" ht="10.5" hidden="1">
      <c r="B234" s="16" t="s">
        <v>37</v>
      </c>
      <c r="C234" s="1">
        <v>82</v>
      </c>
      <c r="F234" s="17">
        <f>IF('Базовые цены с учетом расхода'!N28&gt;0,'Базовые цены с учетом расхода'!N28,IF('Базовые цены с учетом расхода'!N28&lt;0,'Базовые цены с учетом расхода'!N28,""))</f>
        <v>478.05</v>
      </c>
      <c r="L234" s="5" t="s">
        <v>38</v>
      </c>
    </row>
    <row r="235" spans="2:12" ht="10.5" hidden="1">
      <c r="B235" s="16" t="s">
        <v>39</v>
      </c>
      <c r="F235" s="17">
        <f>IF('Базовые цены с учетом расхода'!N28&gt;0,'Базовые цены с учетом расхода'!N28,IF('Базовые цены с учетом расхода'!N28&lt;0,'Базовые цены с учетом расхода'!N28,""))</f>
        <v>478.05</v>
      </c>
      <c r="L235" s="5" t="s">
        <v>40</v>
      </c>
    </row>
    <row r="236" spans="2:12" ht="10.5" hidden="1">
      <c r="B236" s="16" t="s">
        <v>41</v>
      </c>
      <c r="F236" s="17">
        <f>IF('Базовые цены с учетом расхода'!N28&gt;0,'Базовые цены с учетом расхода'!N28,IF('Базовые цены с учетом расхода'!N28&lt;0,'Базовые цены с учетом расхода'!N28,""))</f>
        <v>478.05</v>
      </c>
      <c r="L236" s="5" t="s">
        <v>42</v>
      </c>
    </row>
    <row r="237" spans="2:12" ht="10.5" hidden="1">
      <c r="B237" s="16" t="s">
        <v>43</v>
      </c>
      <c r="C237" s="1">
        <v>62</v>
      </c>
      <c r="F237" s="17">
        <f>IF('Базовые цены с учетом расхода'!O28&gt;0,'Базовые цены с учетом расхода'!O28,IF('Базовые цены с учетом расхода'!O28&lt;0,'Базовые цены с учетом расхода'!O28,""))</f>
        <v>361.45</v>
      </c>
      <c r="L237" s="5" t="s">
        <v>44</v>
      </c>
    </row>
    <row r="238" spans="2:12" ht="10.5" hidden="1">
      <c r="B238" s="16" t="s">
        <v>45</v>
      </c>
      <c r="F238" s="17">
        <f>IF('Базовые цены с учетом расхода'!O28&gt;0,'Базовые цены с учетом расхода'!O28,IF('Базовые цены с учетом расхода'!O28&lt;0,'Базовые цены с учетом расхода'!O28,""))</f>
        <v>361.45</v>
      </c>
      <c r="L238" s="5" t="s">
        <v>46</v>
      </c>
    </row>
    <row r="239" spans="2:12" ht="10.5" hidden="1">
      <c r="B239" s="16" t="s">
        <v>47</v>
      </c>
      <c r="F239" s="17">
        <f>IF('Базовые цены с учетом расхода'!O28&gt;0,'Базовые цены с учетом расхода'!O28,IF('Базовые цены с учетом расхода'!O28&lt;0,'Базовые цены с учетом расхода'!O28,""))</f>
        <v>361.45</v>
      </c>
      <c r="L239" s="5" t="s">
        <v>48</v>
      </c>
    </row>
    <row r="240" spans="1:10" ht="10.5">
      <c r="A240" s="18"/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1:14" ht="10.5">
      <c r="A241" s="53" t="s">
        <v>96</v>
      </c>
      <c r="B241" s="54" t="s">
        <v>97</v>
      </c>
      <c r="C241" s="52">
        <v>14</v>
      </c>
      <c r="D241" s="12">
        <f>'Базовые цены за единицу'!B29</f>
        <v>193</v>
      </c>
      <c r="E241" s="12"/>
      <c r="F241" s="50">
        <f>'Базовые цены с учетом расхода'!B29</f>
        <v>2702</v>
      </c>
      <c r="G241" s="50">
        <f>'Базовые цены с учетом расхода'!C29</f>
        <v>0</v>
      </c>
      <c r="H241" s="12">
        <f>'Базовые цены с учетом расхода'!D29</f>
        <v>0</v>
      </c>
      <c r="I241" s="14"/>
      <c r="J241" s="14">
        <f>'Базовые цены с учетом расхода'!I29</f>
        <v>0</v>
      </c>
      <c r="K241" s="2" t="s">
        <v>32</v>
      </c>
      <c r="L241" s="2" t="s">
        <v>33</v>
      </c>
      <c r="N241" s="50">
        <f>'Базовые цены с учетом расхода'!F29</f>
        <v>2702</v>
      </c>
    </row>
    <row r="242" spans="1:14" ht="33" customHeight="1">
      <c r="A242" s="52"/>
      <c r="B242" s="52"/>
      <c r="C242" s="52"/>
      <c r="D242" s="13"/>
      <c r="E242" s="13"/>
      <c r="F242" s="50"/>
      <c r="G242" s="50"/>
      <c r="H242" s="13">
        <f>'Базовые цены с учетом расхода'!E29</f>
        <v>0</v>
      </c>
      <c r="J242" s="2">
        <f>'Базовые цены с учетом расхода'!K29</f>
        <v>0</v>
      </c>
      <c r="K242" s="2" t="s">
        <v>34</v>
      </c>
      <c r="L242" s="2" t="s">
        <v>35</v>
      </c>
      <c r="N242" s="50"/>
    </row>
    <row r="243" ht="10.5">
      <c r="B243" s="15" t="s">
        <v>98</v>
      </c>
    </row>
    <row r="244" spans="2:12" ht="10.5" hidden="1">
      <c r="B244" s="16" t="s">
        <v>37</v>
      </c>
      <c r="C244" s="1">
        <v>0</v>
      </c>
      <c r="F244" s="17">
        <f>IF('Базовые цены с учетом расхода'!N29&gt;0,'Базовые цены с учетом расхода'!N29,IF('Базовые цены с учетом расхода'!N29&lt;0,'Базовые цены с учетом расхода'!N29,""))</f>
      </c>
      <c r="L244" s="5" t="s">
        <v>38</v>
      </c>
    </row>
    <row r="245" spans="2:12" ht="10.5" hidden="1">
      <c r="B245" s="16" t="s">
        <v>39</v>
      </c>
      <c r="F245" s="17">
        <f>IF('Базовые цены с учетом расхода'!N29&gt;0,'Базовые цены с учетом расхода'!N29,IF('Базовые цены с учетом расхода'!N29&lt;0,'Базовые цены с учетом расхода'!N29,""))</f>
      </c>
      <c r="L245" s="5" t="s">
        <v>40</v>
      </c>
    </row>
    <row r="246" spans="2:12" ht="10.5" hidden="1">
      <c r="B246" s="16" t="s">
        <v>41</v>
      </c>
      <c r="F246" s="17">
        <f>IF('Базовые цены с учетом расхода'!N29&gt;0,'Базовые цены с учетом расхода'!N29,IF('Базовые цены с учетом расхода'!N29&lt;0,'Базовые цены с учетом расхода'!N29,""))</f>
      </c>
      <c r="L246" s="5" t="s">
        <v>42</v>
      </c>
    </row>
    <row r="247" spans="2:12" ht="10.5" hidden="1">
      <c r="B247" s="16" t="s">
        <v>43</v>
      </c>
      <c r="C247" s="1">
        <v>0</v>
      </c>
      <c r="F247" s="17">
        <f>IF('Базовые цены с учетом расхода'!O29&gt;0,'Базовые цены с учетом расхода'!O29,IF('Базовые цены с учетом расхода'!O29&lt;0,'Базовые цены с учетом расхода'!O29,""))</f>
      </c>
      <c r="L247" s="5" t="s">
        <v>44</v>
      </c>
    </row>
    <row r="248" spans="2:12" ht="10.5" hidden="1">
      <c r="B248" s="16" t="s">
        <v>45</v>
      </c>
      <c r="F248" s="17">
        <f>IF('Базовые цены с учетом расхода'!O29&gt;0,'Базовые цены с учетом расхода'!O29,IF('Базовые цены с учетом расхода'!O29&lt;0,'Базовые цены с учетом расхода'!O29,""))</f>
      </c>
      <c r="L248" s="5" t="s">
        <v>46</v>
      </c>
    </row>
    <row r="249" spans="2:12" ht="10.5" hidden="1">
      <c r="B249" s="16" t="s">
        <v>47</v>
      </c>
      <c r="F249" s="17">
        <f>IF('Базовые цены с учетом расхода'!O29&gt;0,'Базовые цены с учетом расхода'!O29,IF('Базовые цены с учетом расхода'!O29&lt;0,'Базовые цены с учетом расхода'!O29,""))</f>
      </c>
      <c r="L249" s="5" t="s">
        <v>48</v>
      </c>
    </row>
    <row r="250" spans="1:10" ht="10.5">
      <c r="A250" s="18"/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1:14" ht="10.5">
      <c r="A251" s="53" t="s">
        <v>99</v>
      </c>
      <c r="B251" s="54" t="s">
        <v>100</v>
      </c>
      <c r="C251" s="52">
        <v>5</v>
      </c>
      <c r="D251" s="12">
        <f>'Базовые цены за единицу'!B30</f>
        <v>127</v>
      </c>
      <c r="E251" s="12"/>
      <c r="F251" s="50">
        <f>'Базовые цены с учетом расхода'!B30</f>
        <v>635</v>
      </c>
      <c r="G251" s="50">
        <f>'Базовые цены с учетом расхода'!C30</f>
        <v>0</v>
      </c>
      <c r="H251" s="12">
        <f>'Базовые цены с учетом расхода'!D30</f>
        <v>0</v>
      </c>
      <c r="I251" s="14"/>
      <c r="J251" s="14">
        <f>'Базовые цены с учетом расхода'!I30</f>
        <v>0</v>
      </c>
      <c r="K251" s="2" t="s">
        <v>32</v>
      </c>
      <c r="L251" s="2" t="s">
        <v>33</v>
      </c>
      <c r="N251" s="50">
        <f>'Базовые цены с учетом расхода'!F30</f>
        <v>635</v>
      </c>
    </row>
    <row r="252" spans="1:14" ht="33" customHeight="1">
      <c r="A252" s="52"/>
      <c r="B252" s="52"/>
      <c r="C252" s="52"/>
      <c r="D252" s="13"/>
      <c r="E252" s="13"/>
      <c r="F252" s="50"/>
      <c r="G252" s="50"/>
      <c r="H252" s="13">
        <f>'Базовые цены с учетом расхода'!E30</f>
        <v>0</v>
      </c>
      <c r="J252" s="2">
        <f>'Базовые цены с учетом расхода'!K30</f>
        <v>0</v>
      </c>
      <c r="K252" s="2" t="s">
        <v>34</v>
      </c>
      <c r="L252" s="2" t="s">
        <v>35</v>
      </c>
      <c r="N252" s="50"/>
    </row>
    <row r="253" spans="2:12" ht="10.5" hidden="1">
      <c r="B253" s="16" t="s">
        <v>37</v>
      </c>
      <c r="C253" s="1">
        <v>0</v>
      </c>
      <c r="F253" s="17">
        <f>IF('Базовые цены с учетом расхода'!N30&gt;0,'Базовые цены с учетом расхода'!N30,IF('Базовые цены с учетом расхода'!N30&lt;0,'Базовые цены с учетом расхода'!N30,""))</f>
      </c>
      <c r="L253" s="5" t="s">
        <v>38</v>
      </c>
    </row>
    <row r="254" spans="2:12" ht="10.5" hidden="1">
      <c r="B254" s="16" t="s">
        <v>39</v>
      </c>
      <c r="F254" s="17">
        <f>IF('Базовые цены с учетом расхода'!N30&gt;0,'Базовые цены с учетом расхода'!N30,IF('Базовые цены с учетом расхода'!N30&lt;0,'Базовые цены с учетом расхода'!N30,""))</f>
      </c>
      <c r="L254" s="5" t="s">
        <v>40</v>
      </c>
    </row>
    <row r="255" spans="2:12" ht="10.5" hidden="1">
      <c r="B255" s="16" t="s">
        <v>41</v>
      </c>
      <c r="F255" s="17">
        <f>IF('Базовые цены с учетом расхода'!N30&gt;0,'Базовые цены с учетом расхода'!N30,IF('Базовые цены с учетом расхода'!N30&lt;0,'Базовые цены с учетом расхода'!N30,""))</f>
      </c>
      <c r="L255" s="5" t="s">
        <v>42</v>
      </c>
    </row>
    <row r="256" spans="2:12" ht="10.5" hidden="1">
      <c r="B256" s="16" t="s">
        <v>43</v>
      </c>
      <c r="C256" s="1">
        <v>0</v>
      </c>
      <c r="F256" s="17">
        <f>IF('Базовые цены с учетом расхода'!O30&gt;0,'Базовые цены с учетом расхода'!O30,IF('Базовые цены с учетом расхода'!O30&lt;0,'Базовые цены с учетом расхода'!O30,""))</f>
      </c>
      <c r="L256" s="5" t="s">
        <v>44</v>
      </c>
    </row>
    <row r="257" spans="2:12" ht="10.5" hidden="1">
      <c r="B257" s="16" t="s">
        <v>45</v>
      </c>
      <c r="F257" s="17">
        <f>IF('Базовые цены с учетом расхода'!O30&gt;0,'Базовые цены с учетом расхода'!O30,IF('Базовые цены с учетом расхода'!O30&lt;0,'Базовые цены с учетом расхода'!O30,""))</f>
      </c>
      <c r="L257" s="5" t="s">
        <v>46</v>
      </c>
    </row>
    <row r="258" spans="2:12" ht="10.5" hidden="1">
      <c r="B258" s="16" t="s">
        <v>47</v>
      </c>
      <c r="F258" s="17">
        <f>IF('Базовые цены с учетом расхода'!O30&gt;0,'Базовые цены с учетом расхода'!O30,IF('Базовые цены с учетом расхода'!O30&lt;0,'Базовые цены с учетом расхода'!O30,""))</f>
      </c>
      <c r="L258" s="5" t="s">
        <v>48</v>
      </c>
    </row>
    <row r="259" spans="1:10" ht="10.5">
      <c r="A259" s="18"/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1:14" ht="10.5">
      <c r="A260" s="53" t="s">
        <v>101</v>
      </c>
      <c r="B260" s="54" t="s">
        <v>102</v>
      </c>
      <c r="C260" s="52">
        <v>36</v>
      </c>
      <c r="D260" s="12">
        <f>'Базовые цены за единицу'!B31</f>
        <v>65.3</v>
      </c>
      <c r="E260" s="12"/>
      <c r="F260" s="50">
        <f>'Базовые цены с учетом расхода'!B31</f>
        <v>2350.8</v>
      </c>
      <c r="G260" s="50">
        <f>'Базовые цены с учетом расхода'!C31</f>
        <v>0</v>
      </c>
      <c r="H260" s="12">
        <f>'Базовые цены с учетом расхода'!D31</f>
        <v>0</v>
      </c>
      <c r="I260" s="14"/>
      <c r="J260" s="14">
        <f>'Базовые цены с учетом расхода'!I31</f>
        <v>0</v>
      </c>
      <c r="K260" s="2" t="s">
        <v>32</v>
      </c>
      <c r="L260" s="2" t="s">
        <v>33</v>
      </c>
      <c r="N260" s="50">
        <f>'Базовые цены с учетом расхода'!F31</f>
        <v>2350.8</v>
      </c>
    </row>
    <row r="261" spans="1:14" ht="76.5" customHeight="1">
      <c r="A261" s="52"/>
      <c r="B261" s="52"/>
      <c r="C261" s="52"/>
      <c r="D261" s="13"/>
      <c r="E261" s="13"/>
      <c r="F261" s="50"/>
      <c r="G261" s="50"/>
      <c r="H261" s="13">
        <f>'Базовые цены с учетом расхода'!E31</f>
        <v>0</v>
      </c>
      <c r="J261" s="2">
        <f>'Базовые цены с учетом расхода'!K31</f>
        <v>0</v>
      </c>
      <c r="K261" s="2" t="s">
        <v>34</v>
      </c>
      <c r="L261" s="2" t="s">
        <v>35</v>
      </c>
      <c r="N261" s="50"/>
    </row>
    <row r="262" spans="2:12" ht="10.5" hidden="1">
      <c r="B262" s="16" t="s">
        <v>37</v>
      </c>
      <c r="C262" s="1">
        <v>0</v>
      </c>
      <c r="F262" s="17">
        <f>IF('Базовые цены с учетом расхода'!N31&gt;0,'Базовые цены с учетом расхода'!N31,IF('Базовые цены с учетом расхода'!N31&lt;0,'Базовые цены с учетом расхода'!N31,""))</f>
      </c>
      <c r="L262" s="5" t="s">
        <v>38</v>
      </c>
    </row>
    <row r="263" spans="2:12" ht="10.5" hidden="1">
      <c r="B263" s="16" t="s">
        <v>39</v>
      </c>
      <c r="F263" s="17">
        <f>IF('Базовые цены с учетом расхода'!N31&gt;0,'Базовые цены с учетом расхода'!N31,IF('Базовые цены с учетом расхода'!N31&lt;0,'Базовые цены с учетом расхода'!N31,""))</f>
      </c>
      <c r="L263" s="5" t="s">
        <v>40</v>
      </c>
    </row>
    <row r="264" spans="2:12" ht="10.5" hidden="1">
      <c r="B264" s="16" t="s">
        <v>41</v>
      </c>
      <c r="F264" s="17">
        <f>IF('Базовые цены с учетом расхода'!N31&gt;0,'Базовые цены с учетом расхода'!N31,IF('Базовые цены с учетом расхода'!N31&lt;0,'Базовые цены с учетом расхода'!N31,""))</f>
      </c>
      <c r="L264" s="5" t="s">
        <v>42</v>
      </c>
    </row>
    <row r="265" spans="2:12" ht="10.5" hidden="1">
      <c r="B265" s="16" t="s">
        <v>43</v>
      </c>
      <c r="C265" s="1">
        <v>0</v>
      </c>
      <c r="F265" s="17">
        <f>IF('Базовые цены с учетом расхода'!O31&gt;0,'Базовые цены с учетом расхода'!O31,IF('Базовые цены с учетом расхода'!O31&lt;0,'Базовые цены с учетом расхода'!O31,""))</f>
      </c>
      <c r="L265" s="5" t="s">
        <v>44</v>
      </c>
    </row>
    <row r="266" spans="2:12" ht="10.5" hidden="1">
      <c r="B266" s="16" t="s">
        <v>45</v>
      </c>
      <c r="F266" s="17">
        <f>IF('Базовые цены с учетом расхода'!O31&gt;0,'Базовые цены с учетом расхода'!O31,IF('Базовые цены с учетом расхода'!O31&lt;0,'Базовые цены с учетом расхода'!O31,""))</f>
      </c>
      <c r="L266" s="5" t="s">
        <v>46</v>
      </c>
    </row>
    <row r="267" spans="2:12" ht="10.5" hidden="1">
      <c r="B267" s="16" t="s">
        <v>47</v>
      </c>
      <c r="F267" s="17">
        <f>IF('Базовые цены с учетом расхода'!O31&gt;0,'Базовые цены с учетом расхода'!O31,IF('Базовые цены с учетом расхода'!O31&lt;0,'Базовые цены с учетом расхода'!O31,""))</f>
      </c>
      <c r="L267" s="5" t="s">
        <v>48</v>
      </c>
    </row>
    <row r="268" spans="1:10" ht="10.5">
      <c r="A268" s="18"/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1:14" ht="10.5">
      <c r="A269" s="53" t="s">
        <v>103</v>
      </c>
      <c r="B269" s="54" t="s">
        <v>104</v>
      </c>
      <c r="C269" s="52">
        <v>0.252</v>
      </c>
      <c r="D269" s="12">
        <f>'Базовые цены за единицу'!B32</f>
        <v>2719.2</v>
      </c>
      <c r="E269" s="12">
        <v>5.58</v>
      </c>
      <c r="F269" s="50">
        <f>'Базовые цены с учетом расхода'!B32</f>
        <v>685.24</v>
      </c>
      <c r="G269" s="50">
        <f>'Базовые цены с учетом расхода'!C32</f>
        <v>112.49</v>
      </c>
      <c r="H269" s="12">
        <f>'Базовые цены с учетом расхода'!D32</f>
        <v>1.41</v>
      </c>
      <c r="I269" s="14">
        <v>41.41</v>
      </c>
      <c r="J269" s="14">
        <f>'Базовые цены с учетом расхода'!I32</f>
        <v>10.43532</v>
      </c>
      <c r="K269" s="2" t="s">
        <v>32</v>
      </c>
      <c r="L269" s="2" t="s">
        <v>33</v>
      </c>
      <c r="N269" s="50">
        <f>'Базовые цены с учетом расхода'!F32</f>
        <v>571.34</v>
      </c>
    </row>
    <row r="270" spans="1:14" ht="43.5" customHeight="1">
      <c r="A270" s="52"/>
      <c r="B270" s="52"/>
      <c r="C270" s="52"/>
      <c r="D270" s="13">
        <v>446.4</v>
      </c>
      <c r="E270" s="13">
        <v>0.86</v>
      </c>
      <c r="F270" s="50"/>
      <c r="G270" s="50"/>
      <c r="H270" s="13">
        <f>'Базовые цены с учетом расхода'!E32</f>
        <v>0.22</v>
      </c>
      <c r="I270" s="2">
        <v>0.08</v>
      </c>
      <c r="J270" s="2">
        <f>'Базовые цены с учетом расхода'!K32</f>
        <v>0.02016</v>
      </c>
      <c r="K270" s="2" t="s">
        <v>34</v>
      </c>
      <c r="L270" s="2" t="s">
        <v>35</v>
      </c>
      <c r="N270" s="50"/>
    </row>
    <row r="271" spans="2:12" ht="10.5" hidden="1">
      <c r="B271" s="16" t="s">
        <v>37</v>
      </c>
      <c r="C271" s="1">
        <v>83</v>
      </c>
      <c r="F271" s="17">
        <f>IF('Базовые цены с учетом расхода'!N32&gt;0,'Базовые цены с учетом расхода'!N32,IF('Базовые цены с учетом расхода'!N32&lt;0,'Базовые цены с учетом расхода'!N32,""))</f>
        <v>93.55</v>
      </c>
      <c r="L271" s="5" t="s">
        <v>38</v>
      </c>
    </row>
    <row r="272" spans="2:12" ht="10.5" hidden="1">
      <c r="B272" s="16" t="s">
        <v>39</v>
      </c>
      <c r="F272" s="17">
        <f>IF('Базовые цены с учетом расхода'!N32&gt;0,'Базовые цены с учетом расхода'!N32,IF('Базовые цены с учетом расхода'!N32&lt;0,'Базовые цены с учетом расхода'!N32,""))</f>
        <v>93.55</v>
      </c>
      <c r="L272" s="5" t="s">
        <v>40</v>
      </c>
    </row>
    <row r="273" spans="2:12" ht="10.5" hidden="1">
      <c r="B273" s="16" t="s">
        <v>41</v>
      </c>
      <c r="F273" s="17">
        <f>IF('Базовые цены с учетом расхода'!N32&gt;0,'Базовые цены с учетом расхода'!N32,IF('Базовые цены с учетом расхода'!N32&lt;0,'Базовые цены с учетом расхода'!N32,""))</f>
        <v>93.55</v>
      </c>
      <c r="L273" s="5" t="s">
        <v>42</v>
      </c>
    </row>
    <row r="274" spans="2:12" ht="10.5" hidden="1">
      <c r="B274" s="16" t="s">
        <v>43</v>
      </c>
      <c r="C274" s="1">
        <v>65</v>
      </c>
      <c r="F274" s="17">
        <f>IF('Базовые цены с учетом расхода'!O32&gt;0,'Базовые цены с учетом расхода'!O32,IF('Базовые цены с учетом расхода'!O32&lt;0,'Базовые цены с учетом расхода'!O32,""))</f>
        <v>73.26</v>
      </c>
      <c r="L274" s="5" t="s">
        <v>44</v>
      </c>
    </row>
    <row r="275" spans="2:12" ht="10.5" hidden="1">
      <c r="B275" s="16" t="s">
        <v>45</v>
      </c>
      <c r="F275" s="17">
        <f>IF('Базовые цены с учетом расхода'!O32&gt;0,'Базовые цены с учетом расхода'!O32,IF('Базовые цены с учетом расхода'!O32&lt;0,'Базовые цены с учетом расхода'!O32,""))</f>
        <v>73.26</v>
      </c>
      <c r="L275" s="5" t="s">
        <v>46</v>
      </c>
    </row>
    <row r="276" spans="2:12" ht="10.5" hidden="1">
      <c r="B276" s="16" t="s">
        <v>47</v>
      </c>
      <c r="F276" s="17">
        <f>IF('Базовые цены с учетом расхода'!O32&gt;0,'Базовые цены с учетом расхода'!O32,IF('Базовые цены с учетом расхода'!O32&lt;0,'Базовые цены с учетом расхода'!O32,""))</f>
        <v>73.26</v>
      </c>
      <c r="L276" s="5" t="s">
        <v>48</v>
      </c>
    </row>
    <row r="277" spans="1:10" ht="10.5">
      <c r="A277" s="18"/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1:14" ht="10.5">
      <c r="A278" s="53" t="s">
        <v>105</v>
      </c>
      <c r="B278" s="54" t="s">
        <v>106</v>
      </c>
      <c r="C278" s="52">
        <v>25.2</v>
      </c>
      <c r="D278" s="12">
        <f>'Базовые цены за единицу'!B33</f>
        <v>160</v>
      </c>
      <c r="E278" s="12"/>
      <c r="F278" s="50">
        <f>'Базовые цены с учетом расхода'!B33</f>
        <v>4032</v>
      </c>
      <c r="G278" s="50">
        <f>'Базовые цены с учетом расхода'!C33</f>
        <v>0</v>
      </c>
      <c r="H278" s="12">
        <f>'Базовые цены с учетом расхода'!D33</f>
        <v>0</v>
      </c>
      <c r="I278" s="14"/>
      <c r="J278" s="14">
        <f>'Базовые цены с учетом расхода'!I33</f>
        <v>0</v>
      </c>
      <c r="K278" s="2" t="s">
        <v>32</v>
      </c>
      <c r="L278" s="2" t="s">
        <v>33</v>
      </c>
      <c r="N278" s="50">
        <f>'Базовые цены с учетом расхода'!F33</f>
        <v>4032</v>
      </c>
    </row>
    <row r="279" spans="1:14" ht="43.5" customHeight="1">
      <c r="A279" s="52"/>
      <c r="B279" s="52"/>
      <c r="C279" s="52"/>
      <c r="D279" s="13"/>
      <c r="E279" s="13"/>
      <c r="F279" s="50"/>
      <c r="G279" s="50"/>
      <c r="H279" s="13">
        <f>'Базовые цены с учетом расхода'!E33</f>
        <v>0</v>
      </c>
      <c r="J279" s="2">
        <f>'Базовые цены с учетом расхода'!K33</f>
        <v>0</v>
      </c>
      <c r="K279" s="2" t="s">
        <v>34</v>
      </c>
      <c r="L279" s="2" t="s">
        <v>35</v>
      </c>
      <c r="N279" s="50"/>
    </row>
    <row r="280" spans="2:12" ht="10.5" hidden="1">
      <c r="B280" s="16" t="s">
        <v>37</v>
      </c>
      <c r="C280" s="1">
        <v>0</v>
      </c>
      <c r="F280" s="17">
        <f>IF('Базовые цены с учетом расхода'!N33&gt;0,'Базовые цены с учетом расхода'!N33,IF('Базовые цены с учетом расхода'!N33&lt;0,'Базовые цены с учетом расхода'!N33,""))</f>
      </c>
      <c r="L280" s="5" t="s">
        <v>38</v>
      </c>
    </row>
    <row r="281" spans="2:12" ht="10.5" hidden="1">
      <c r="B281" s="16" t="s">
        <v>39</v>
      </c>
      <c r="F281" s="17">
        <f>IF('Базовые цены с учетом расхода'!N33&gt;0,'Базовые цены с учетом расхода'!N33,IF('Базовые цены с учетом расхода'!N33&lt;0,'Базовые цены с учетом расхода'!N33,""))</f>
      </c>
      <c r="L281" s="5" t="s">
        <v>40</v>
      </c>
    </row>
    <row r="282" spans="2:12" ht="10.5" hidden="1">
      <c r="B282" s="16" t="s">
        <v>41</v>
      </c>
      <c r="F282" s="17">
        <f>IF('Базовые цены с учетом расхода'!N33&gt;0,'Базовые цены с учетом расхода'!N33,IF('Базовые цены с учетом расхода'!N33&lt;0,'Базовые цены с учетом расхода'!N33,""))</f>
      </c>
      <c r="L282" s="5" t="s">
        <v>42</v>
      </c>
    </row>
    <row r="283" spans="2:12" ht="10.5" hidden="1">
      <c r="B283" s="16" t="s">
        <v>43</v>
      </c>
      <c r="C283" s="1">
        <v>0</v>
      </c>
      <c r="F283" s="17">
        <f>IF('Базовые цены с учетом расхода'!O33&gt;0,'Базовые цены с учетом расхода'!O33,IF('Базовые цены с учетом расхода'!O33&lt;0,'Базовые цены с учетом расхода'!O33,""))</f>
      </c>
      <c r="L283" s="5" t="s">
        <v>44</v>
      </c>
    </row>
    <row r="284" spans="2:12" ht="10.5" hidden="1">
      <c r="B284" s="16" t="s">
        <v>45</v>
      </c>
      <c r="F284" s="17">
        <f>IF('Базовые цены с учетом расхода'!O33&gt;0,'Базовые цены с учетом расхода'!O33,IF('Базовые цены с учетом расхода'!O33&lt;0,'Базовые цены с учетом расхода'!O33,""))</f>
      </c>
      <c r="L284" s="5" t="s">
        <v>46</v>
      </c>
    </row>
    <row r="285" spans="2:12" ht="10.5" hidden="1">
      <c r="B285" s="16" t="s">
        <v>47</v>
      </c>
      <c r="F285" s="17">
        <f>IF('Базовые цены с учетом расхода'!O33&gt;0,'Базовые цены с учетом расхода'!O33,IF('Базовые цены с учетом расхода'!O33&lt;0,'Базовые цены с учетом расхода'!O33,""))</f>
      </c>
      <c r="L285" s="5" t="s">
        <v>48</v>
      </c>
    </row>
    <row r="286" spans="1:10" ht="10.5">
      <c r="A286" s="18"/>
      <c r="B286" s="18"/>
      <c r="C286" s="18"/>
      <c r="D286" s="18"/>
      <c r="E286" s="18"/>
      <c r="F286" s="18"/>
      <c r="G286" s="18"/>
      <c r="H286" s="18"/>
      <c r="I286" s="18"/>
      <c r="J286" s="18"/>
    </row>
    <row r="287" spans="1:14" ht="10.5">
      <c r="A287" s="53" t="s">
        <v>107</v>
      </c>
      <c r="B287" s="54" t="s">
        <v>108</v>
      </c>
      <c r="C287" s="52">
        <v>55.9</v>
      </c>
      <c r="D287" s="12">
        <f>'Базовые цены за единицу'!B34</f>
        <v>6.03</v>
      </c>
      <c r="E287" s="12">
        <v>1.63</v>
      </c>
      <c r="F287" s="50">
        <f>'Базовые цены с учетом расхода'!B34</f>
        <v>337.08</v>
      </c>
      <c r="G287" s="50">
        <f>'Базовые цены с учетом расхода'!C34</f>
        <v>206.83</v>
      </c>
      <c r="H287" s="12">
        <f>'Базовые цены с учетом расхода'!D34</f>
        <v>91.12</v>
      </c>
      <c r="I287" s="14">
        <v>0.33097</v>
      </c>
      <c r="J287" s="14">
        <f>'Базовые цены с учетом расхода'!I34</f>
        <v>18.501223</v>
      </c>
      <c r="K287" s="2" t="s">
        <v>32</v>
      </c>
      <c r="L287" s="2" t="s">
        <v>33</v>
      </c>
      <c r="N287" s="50">
        <f>'Базовые цены с учетом расхода'!F34</f>
        <v>39.13</v>
      </c>
    </row>
    <row r="288" spans="1:14" ht="21.75" customHeight="1">
      <c r="A288" s="52"/>
      <c r="B288" s="52"/>
      <c r="C288" s="52"/>
      <c r="D288" s="13">
        <v>3.7</v>
      </c>
      <c r="E288" s="13">
        <v>0.1</v>
      </c>
      <c r="F288" s="50"/>
      <c r="G288" s="50"/>
      <c r="H288" s="13">
        <f>'Базовые цены с учетом расхода'!E34</f>
        <v>5.59</v>
      </c>
      <c r="I288" s="2">
        <v>0.005875</v>
      </c>
      <c r="J288" s="2">
        <f>'Базовые цены с учетом расхода'!K34</f>
        <v>0.3284125</v>
      </c>
      <c r="K288" s="2" t="s">
        <v>34</v>
      </c>
      <c r="L288" s="2" t="s">
        <v>35</v>
      </c>
      <c r="N288" s="50"/>
    </row>
    <row r="289" spans="2:10" ht="10.5">
      <c r="B289" s="55" t="s">
        <v>382</v>
      </c>
      <c r="C289" s="55"/>
      <c r="D289" s="55"/>
      <c r="E289" s="55"/>
      <c r="F289" s="55"/>
      <c r="G289" s="55"/>
      <c r="H289" s="55"/>
      <c r="I289" s="55"/>
      <c r="J289" s="55"/>
    </row>
    <row r="290" spans="2:12" ht="10.5" hidden="1">
      <c r="B290" s="16" t="s">
        <v>37</v>
      </c>
      <c r="C290" s="1">
        <v>106</v>
      </c>
      <c r="F290" s="17">
        <f>IF('Базовые цены с учетом расхода'!N34&gt;0,'Базовые цены с учетом расхода'!N34,IF('Базовые цены с учетом расхода'!N34&lt;0,'Базовые цены с учетом расхода'!N34,""))</f>
        <v>225.17</v>
      </c>
      <c r="L290" s="5" t="s">
        <v>38</v>
      </c>
    </row>
    <row r="291" spans="2:12" ht="10.5" hidden="1">
      <c r="B291" s="16" t="s">
        <v>39</v>
      </c>
      <c r="F291" s="17">
        <f>IF('Базовые цены с учетом расхода'!N34&gt;0,'Базовые цены с учетом расхода'!N34,IF('Базовые цены с учетом расхода'!N34&lt;0,'Базовые цены с учетом расхода'!N34,""))</f>
        <v>225.17</v>
      </c>
      <c r="L291" s="5" t="s">
        <v>40</v>
      </c>
    </row>
    <row r="292" spans="2:12" ht="10.5" hidden="1">
      <c r="B292" s="16" t="s">
        <v>41</v>
      </c>
      <c r="F292" s="17">
        <f>IF('Базовые цены с учетом расхода'!N34&gt;0,'Базовые цены с учетом расхода'!N34,IF('Базовые цены с учетом расхода'!N34&lt;0,'Базовые цены с учетом расхода'!N34,""))</f>
        <v>225.17</v>
      </c>
      <c r="L292" s="5" t="s">
        <v>42</v>
      </c>
    </row>
    <row r="293" spans="2:12" ht="10.5" hidden="1">
      <c r="B293" s="16" t="s">
        <v>43</v>
      </c>
      <c r="C293" s="1">
        <v>54</v>
      </c>
      <c r="F293" s="17">
        <f>IF('Базовые цены с учетом расхода'!O34&gt;0,'Базовые цены с учетом расхода'!O34,IF('Базовые цены с учетом расхода'!O34&lt;0,'Базовые цены с учетом расхода'!O34,""))</f>
        <v>114.71</v>
      </c>
      <c r="L293" s="5" t="s">
        <v>44</v>
      </c>
    </row>
    <row r="294" spans="2:12" ht="10.5" hidden="1">
      <c r="B294" s="16" t="s">
        <v>45</v>
      </c>
      <c r="F294" s="17">
        <f>IF('Базовые цены с учетом расхода'!O34&gt;0,'Базовые цены с учетом расхода'!O34,IF('Базовые цены с учетом расхода'!O34&lt;0,'Базовые цены с учетом расхода'!O34,""))</f>
        <v>114.71</v>
      </c>
      <c r="L294" s="5" t="s">
        <v>46</v>
      </c>
    </row>
    <row r="295" spans="2:12" ht="10.5" hidden="1">
      <c r="B295" s="16" t="s">
        <v>47</v>
      </c>
      <c r="F295" s="17">
        <f>IF('Базовые цены с учетом расхода'!O34&gt;0,'Базовые цены с учетом расхода'!O34,IF('Базовые цены с учетом расхода'!O34&lt;0,'Базовые цены с учетом расхода'!O34,""))</f>
        <v>114.71</v>
      </c>
      <c r="L295" s="5" t="s">
        <v>48</v>
      </c>
    </row>
    <row r="296" spans="1:10" ht="10.5">
      <c r="A296" s="18"/>
      <c r="B296" s="18"/>
      <c r="C296" s="18"/>
      <c r="D296" s="18"/>
      <c r="E296" s="18"/>
      <c r="F296" s="18"/>
      <c r="G296" s="18"/>
      <c r="H296" s="18"/>
      <c r="I296" s="18"/>
      <c r="J296" s="18"/>
    </row>
    <row r="297" spans="1:14" ht="10.5">
      <c r="A297" s="53" t="s">
        <v>109</v>
      </c>
      <c r="B297" s="54" t="s">
        <v>110</v>
      </c>
      <c r="C297" s="52">
        <v>55.9</v>
      </c>
      <c r="D297" s="12">
        <f>'Базовые цены за единицу'!B35</f>
        <v>14.3</v>
      </c>
      <c r="E297" s="12"/>
      <c r="F297" s="50">
        <f>'Базовые цены с учетом расхода'!B35</f>
        <v>799.37</v>
      </c>
      <c r="G297" s="50">
        <f>'Базовые цены с учетом расхода'!C35</f>
        <v>0</v>
      </c>
      <c r="H297" s="12">
        <f>'Базовые цены с учетом расхода'!D35</f>
        <v>0</v>
      </c>
      <c r="I297" s="14"/>
      <c r="J297" s="14">
        <f>'Базовые цены с учетом расхода'!I35</f>
        <v>0</v>
      </c>
      <c r="K297" s="2" t="s">
        <v>32</v>
      </c>
      <c r="L297" s="2" t="s">
        <v>33</v>
      </c>
      <c r="N297" s="50">
        <f>'Базовые цены с учетом расхода'!F35</f>
        <v>799.37</v>
      </c>
    </row>
    <row r="298" spans="1:14" ht="33" customHeight="1">
      <c r="A298" s="52"/>
      <c r="B298" s="52"/>
      <c r="C298" s="52"/>
      <c r="D298" s="13"/>
      <c r="E298" s="13"/>
      <c r="F298" s="50"/>
      <c r="G298" s="50"/>
      <c r="H298" s="13">
        <f>'Базовые цены с учетом расхода'!E35</f>
        <v>0</v>
      </c>
      <c r="J298" s="2">
        <f>'Базовые цены с учетом расхода'!K35</f>
        <v>0</v>
      </c>
      <c r="K298" s="2" t="s">
        <v>34</v>
      </c>
      <c r="L298" s="2" t="s">
        <v>35</v>
      </c>
      <c r="N298" s="50"/>
    </row>
    <row r="299" spans="2:12" ht="10.5" hidden="1">
      <c r="B299" s="16" t="s">
        <v>37</v>
      </c>
      <c r="C299" s="1">
        <v>0</v>
      </c>
      <c r="F299" s="17">
        <f>IF('Базовые цены с учетом расхода'!N35&gt;0,'Базовые цены с учетом расхода'!N35,IF('Базовые цены с учетом расхода'!N35&lt;0,'Базовые цены с учетом расхода'!N35,""))</f>
      </c>
      <c r="L299" s="5" t="s">
        <v>38</v>
      </c>
    </row>
    <row r="300" spans="2:12" ht="10.5" hidden="1">
      <c r="B300" s="16" t="s">
        <v>39</v>
      </c>
      <c r="F300" s="17">
        <f>IF('Базовые цены с учетом расхода'!N35&gt;0,'Базовые цены с учетом расхода'!N35,IF('Базовые цены с учетом расхода'!N35&lt;0,'Базовые цены с учетом расхода'!N35,""))</f>
      </c>
      <c r="L300" s="5" t="s">
        <v>40</v>
      </c>
    </row>
    <row r="301" spans="2:12" ht="10.5" hidden="1">
      <c r="B301" s="16" t="s">
        <v>41</v>
      </c>
      <c r="F301" s="17">
        <f>IF('Базовые цены с учетом расхода'!N35&gt;0,'Базовые цены с учетом расхода'!N35,IF('Базовые цены с учетом расхода'!N35&lt;0,'Базовые цены с учетом расхода'!N35,""))</f>
      </c>
      <c r="L301" s="5" t="s">
        <v>42</v>
      </c>
    </row>
    <row r="302" spans="2:12" ht="10.5" hidden="1">
      <c r="B302" s="16" t="s">
        <v>43</v>
      </c>
      <c r="C302" s="1">
        <v>0</v>
      </c>
      <c r="F302" s="17">
        <f>IF('Базовые цены с учетом расхода'!O35&gt;0,'Базовые цены с учетом расхода'!O35,IF('Базовые цены с учетом расхода'!O35&lt;0,'Базовые цены с учетом расхода'!O35,""))</f>
      </c>
      <c r="L302" s="5" t="s">
        <v>44</v>
      </c>
    </row>
    <row r="303" spans="2:12" ht="10.5" hidden="1">
      <c r="B303" s="16" t="s">
        <v>45</v>
      </c>
      <c r="F303" s="17">
        <f>IF('Базовые цены с учетом расхода'!O35&gt;0,'Базовые цены с учетом расхода'!O35,IF('Базовые цены с учетом расхода'!O35&lt;0,'Базовые цены с учетом расхода'!O35,""))</f>
      </c>
      <c r="L303" s="5" t="s">
        <v>46</v>
      </c>
    </row>
    <row r="304" spans="2:12" ht="10.5" hidden="1">
      <c r="B304" s="16" t="s">
        <v>47</v>
      </c>
      <c r="F304" s="17">
        <f>IF('Базовые цены с учетом расхода'!O35&gt;0,'Базовые цены с учетом расхода'!O35,IF('Базовые цены с учетом расхода'!O35&lt;0,'Базовые цены с учетом расхода'!O35,""))</f>
      </c>
      <c r="L304" s="5" t="s">
        <v>48</v>
      </c>
    </row>
    <row r="305" spans="1:10" ht="10.5">
      <c r="A305" s="18"/>
      <c r="B305" s="18"/>
      <c r="C305" s="18"/>
      <c r="D305" s="18"/>
      <c r="E305" s="18"/>
      <c r="F305" s="18"/>
      <c r="G305" s="18"/>
      <c r="H305" s="18"/>
      <c r="I305" s="18"/>
      <c r="J305" s="18"/>
    </row>
    <row r="306" spans="1:14" ht="10.5">
      <c r="A306" s="53" t="s">
        <v>111</v>
      </c>
      <c r="B306" s="54" t="s">
        <v>112</v>
      </c>
      <c r="C306" s="52">
        <v>0.3913</v>
      </c>
      <c r="D306" s="12">
        <f>'Базовые цены за единицу'!B36</f>
        <v>2137.94</v>
      </c>
      <c r="E306" s="12">
        <v>7.94</v>
      </c>
      <c r="F306" s="50">
        <f>'Базовые цены с учетом расхода'!B36</f>
        <v>836.58</v>
      </c>
      <c r="G306" s="50">
        <f>'Базовые цены с учетом расхода'!C36</f>
        <v>562.18</v>
      </c>
      <c r="H306" s="12">
        <f>'Базовые цены с учетом расхода'!D36</f>
        <v>3.11</v>
      </c>
      <c r="I306" s="14">
        <v>129.9</v>
      </c>
      <c r="J306" s="14">
        <f>'Базовые цены с учетом расхода'!I36</f>
        <v>50.82987</v>
      </c>
      <c r="K306" s="2" t="s">
        <v>32</v>
      </c>
      <c r="L306" s="2" t="s">
        <v>33</v>
      </c>
      <c r="N306" s="50">
        <f>'Базовые цены с учетом расхода'!F36</f>
        <v>271.29</v>
      </c>
    </row>
    <row r="307" spans="1:14" ht="33" customHeight="1">
      <c r="A307" s="52"/>
      <c r="B307" s="52"/>
      <c r="C307" s="52"/>
      <c r="D307" s="13">
        <v>1436.69</v>
      </c>
      <c r="E307" s="13">
        <v>1.08</v>
      </c>
      <c r="F307" s="50"/>
      <c r="G307" s="50"/>
      <c r="H307" s="13">
        <f>'Базовые цены с учетом расхода'!E36</f>
        <v>0.42</v>
      </c>
      <c r="I307" s="2">
        <v>0.1</v>
      </c>
      <c r="J307" s="2">
        <f>'Базовые цены с учетом расхода'!K36</f>
        <v>0.03913</v>
      </c>
      <c r="K307" s="2" t="s">
        <v>34</v>
      </c>
      <c r="L307" s="2" t="s">
        <v>35</v>
      </c>
      <c r="N307" s="50"/>
    </row>
    <row r="308" spans="2:12" ht="10.5" hidden="1">
      <c r="B308" s="16" t="s">
        <v>37</v>
      </c>
      <c r="C308" s="1">
        <v>80</v>
      </c>
      <c r="F308" s="17">
        <f>IF('Базовые цены с учетом расхода'!N36&gt;0,'Базовые цены с учетом расхода'!N36,IF('Базовые цены с учетом расхода'!N36&lt;0,'Базовые цены с учетом расхода'!N36,""))</f>
        <v>450.08</v>
      </c>
      <c r="L308" s="5" t="s">
        <v>38</v>
      </c>
    </row>
    <row r="309" spans="2:12" ht="10.5" hidden="1">
      <c r="B309" s="16" t="s">
        <v>39</v>
      </c>
      <c r="F309" s="17">
        <f>IF('Базовые цены с учетом расхода'!N36&gt;0,'Базовые цены с учетом расхода'!N36,IF('Базовые цены с учетом расхода'!N36&lt;0,'Базовые цены с учетом расхода'!N36,""))</f>
        <v>450.08</v>
      </c>
      <c r="L309" s="5" t="s">
        <v>40</v>
      </c>
    </row>
    <row r="310" spans="2:12" ht="10.5" hidden="1">
      <c r="B310" s="16" t="s">
        <v>41</v>
      </c>
      <c r="F310" s="17">
        <f>IF('Базовые цены с учетом расхода'!N36&gt;0,'Базовые цены с учетом расхода'!N36,IF('Базовые цены с учетом расхода'!N36&lt;0,'Базовые цены с учетом расхода'!N36,""))</f>
        <v>450.08</v>
      </c>
      <c r="L310" s="5" t="s">
        <v>42</v>
      </c>
    </row>
    <row r="311" spans="2:12" ht="10.5" hidden="1">
      <c r="B311" s="16" t="s">
        <v>43</v>
      </c>
      <c r="C311" s="1">
        <v>50</v>
      </c>
      <c r="F311" s="17">
        <f>IF('Базовые цены с учетом расхода'!O36&gt;0,'Базовые цены с учетом расхода'!O36,IF('Базовые цены с учетом расхода'!O36&lt;0,'Базовые цены с учетом расхода'!O36,""))</f>
        <v>281.3</v>
      </c>
      <c r="L311" s="5" t="s">
        <v>44</v>
      </c>
    </row>
    <row r="312" spans="2:12" ht="10.5" hidden="1">
      <c r="B312" s="16" t="s">
        <v>45</v>
      </c>
      <c r="F312" s="17">
        <f>IF('Базовые цены с учетом расхода'!O36&gt;0,'Базовые цены с учетом расхода'!O36,IF('Базовые цены с учетом расхода'!O36&lt;0,'Базовые цены с учетом расхода'!O36,""))</f>
        <v>281.3</v>
      </c>
      <c r="L312" s="5" t="s">
        <v>46</v>
      </c>
    </row>
    <row r="313" spans="2:12" ht="10.5" hidden="1">
      <c r="B313" s="16" t="s">
        <v>47</v>
      </c>
      <c r="F313" s="17">
        <f>IF('Базовые цены с учетом расхода'!O36&gt;0,'Базовые цены с учетом расхода'!O36,IF('Базовые цены с учетом расхода'!O36&lt;0,'Базовые цены с учетом расхода'!O36,""))</f>
        <v>281.3</v>
      </c>
      <c r="L313" s="5" t="s">
        <v>48</v>
      </c>
    </row>
    <row r="314" spans="1:10" ht="10.5">
      <c r="A314" s="18"/>
      <c r="B314" s="18"/>
      <c r="C314" s="18"/>
      <c r="D314" s="18"/>
      <c r="E314" s="18"/>
      <c r="F314" s="18"/>
      <c r="G314" s="18"/>
      <c r="H314" s="18"/>
      <c r="I314" s="18"/>
      <c r="J314" s="18"/>
    </row>
    <row r="315" spans="1:14" ht="10.5">
      <c r="A315" s="53" t="s">
        <v>113</v>
      </c>
      <c r="B315" s="54" t="s">
        <v>114</v>
      </c>
      <c r="C315" s="52">
        <v>3.3</v>
      </c>
      <c r="D315" s="12">
        <f>'Базовые цены за единицу'!B37</f>
        <v>43.3</v>
      </c>
      <c r="E315" s="12">
        <v>0.48</v>
      </c>
      <c r="F315" s="50">
        <f>'Базовые цены с учетом расхода'!B37</f>
        <v>142.89</v>
      </c>
      <c r="G315" s="50">
        <f>'Базовые цены с учетом расхода'!C37</f>
        <v>27.49</v>
      </c>
      <c r="H315" s="12">
        <f>'Базовые цены с учетом расхода'!D37</f>
        <v>1.58</v>
      </c>
      <c r="I315" s="14">
        <v>0.753</v>
      </c>
      <c r="J315" s="14">
        <f>'Базовые цены с учетом расхода'!I37</f>
        <v>2.4849</v>
      </c>
      <c r="K315" s="2" t="s">
        <v>32</v>
      </c>
      <c r="L315" s="2" t="s">
        <v>33</v>
      </c>
      <c r="N315" s="50">
        <f>'Базовые цены с учетом расхода'!F37</f>
        <v>113.82</v>
      </c>
    </row>
    <row r="316" spans="1:14" ht="33" customHeight="1">
      <c r="A316" s="52"/>
      <c r="B316" s="52"/>
      <c r="C316" s="52"/>
      <c r="D316" s="13">
        <v>8.33</v>
      </c>
      <c r="E316" s="13"/>
      <c r="F316" s="50"/>
      <c r="G316" s="50"/>
      <c r="H316" s="13">
        <f>'Базовые цены с учетом расхода'!E37</f>
        <v>0</v>
      </c>
      <c r="J316" s="2">
        <f>'Базовые цены с учетом расхода'!K37</f>
        <v>0</v>
      </c>
      <c r="K316" s="2" t="s">
        <v>34</v>
      </c>
      <c r="L316" s="2" t="s">
        <v>35</v>
      </c>
      <c r="N316" s="50"/>
    </row>
    <row r="317" spans="2:12" ht="10.5" hidden="1">
      <c r="B317" s="16" t="s">
        <v>37</v>
      </c>
      <c r="C317" s="1">
        <v>106</v>
      </c>
      <c r="F317" s="17">
        <f>IF('Базовые цены с учетом расхода'!N37&gt;0,'Базовые цены с учетом расхода'!N37,IF('Базовые цены с учетом расхода'!N37&lt;0,'Базовые цены с учетом расхода'!N37,""))</f>
        <v>29.14</v>
      </c>
      <c r="L317" s="5" t="s">
        <v>38</v>
      </c>
    </row>
    <row r="318" spans="2:12" ht="10.5" hidden="1">
      <c r="B318" s="16" t="s">
        <v>39</v>
      </c>
      <c r="F318" s="17">
        <f>IF('Базовые цены с учетом расхода'!N37&gt;0,'Базовые цены с учетом расхода'!N37,IF('Базовые цены с учетом расхода'!N37&lt;0,'Базовые цены с учетом расхода'!N37,""))</f>
        <v>29.14</v>
      </c>
      <c r="L318" s="5" t="s">
        <v>40</v>
      </c>
    </row>
    <row r="319" spans="2:12" ht="10.5" hidden="1">
      <c r="B319" s="16" t="s">
        <v>41</v>
      </c>
      <c r="F319" s="17">
        <f>IF('Базовые цены с учетом расхода'!N37&gt;0,'Базовые цены с учетом расхода'!N37,IF('Базовые цены с учетом расхода'!N37&lt;0,'Базовые цены с учетом расхода'!N37,""))</f>
        <v>29.14</v>
      </c>
      <c r="L319" s="5" t="s">
        <v>42</v>
      </c>
    </row>
    <row r="320" spans="2:12" ht="10.5" hidden="1">
      <c r="B320" s="16" t="s">
        <v>43</v>
      </c>
      <c r="C320" s="1">
        <v>54</v>
      </c>
      <c r="F320" s="17">
        <f>IF('Базовые цены с учетом расхода'!O37&gt;0,'Базовые цены с учетом расхода'!O37,IF('Базовые цены с учетом расхода'!O37&lt;0,'Базовые цены с учетом расхода'!O37,""))</f>
        <v>14.84</v>
      </c>
      <c r="L320" s="5" t="s">
        <v>44</v>
      </c>
    </row>
    <row r="321" spans="2:12" ht="10.5" hidden="1">
      <c r="B321" s="16" t="s">
        <v>45</v>
      </c>
      <c r="F321" s="17">
        <f>IF('Базовые цены с учетом расхода'!O37&gt;0,'Базовые цены с учетом расхода'!O37,IF('Базовые цены с учетом расхода'!O37&lt;0,'Базовые цены с учетом расхода'!O37,""))</f>
        <v>14.84</v>
      </c>
      <c r="L321" s="5" t="s">
        <v>46</v>
      </c>
    </row>
    <row r="322" spans="2:12" ht="10.5" hidden="1">
      <c r="B322" s="16" t="s">
        <v>47</v>
      </c>
      <c r="F322" s="17">
        <f>IF('Базовые цены с учетом расхода'!O37&gt;0,'Базовые цены с учетом расхода'!O37,IF('Базовые цены с учетом расхода'!O37&lt;0,'Базовые цены с учетом расхода'!O37,""))</f>
        <v>14.84</v>
      </c>
      <c r="L322" s="5" t="s">
        <v>48</v>
      </c>
    </row>
    <row r="323" spans="1:10" ht="10.5">
      <c r="A323" s="18"/>
      <c r="B323" s="18"/>
      <c r="C323" s="18"/>
      <c r="D323" s="18"/>
      <c r="E323" s="18"/>
      <c r="F323" s="18"/>
      <c r="G323" s="18"/>
      <c r="H323" s="18"/>
      <c r="I323" s="18"/>
      <c r="J323" s="18"/>
    </row>
    <row r="324" ht="10.5">
      <c r="B324" s="41" t="s">
        <v>115</v>
      </c>
    </row>
    <row r="326" spans="1:14" ht="10.5">
      <c r="A326" s="53" t="s">
        <v>116</v>
      </c>
      <c r="B326" s="54" t="s">
        <v>117</v>
      </c>
      <c r="C326" s="52">
        <v>0.0336</v>
      </c>
      <c r="D326" s="12">
        <f>'Базовые цены за единицу'!B38</f>
        <v>413.11</v>
      </c>
      <c r="E326" s="12">
        <v>0.23</v>
      </c>
      <c r="F326" s="50">
        <f>'Базовые цены с учетом расхода'!B38</f>
        <v>13.88</v>
      </c>
      <c r="G326" s="50">
        <f>'Базовые цены с учетом расхода'!C38</f>
        <v>13.11</v>
      </c>
      <c r="H326" s="12">
        <f>'Базовые цены с учетом расхода'!D38</f>
        <v>0.01</v>
      </c>
      <c r="I326" s="14">
        <v>35.73</v>
      </c>
      <c r="J326" s="14">
        <f>'Базовые цены с учетом расхода'!I38</f>
        <v>1.200528</v>
      </c>
      <c r="K326" s="2" t="s">
        <v>32</v>
      </c>
      <c r="L326" s="2" t="s">
        <v>33</v>
      </c>
      <c r="N326" s="50">
        <f>'Базовые цены с учетом расхода'!F38</f>
        <v>0.76</v>
      </c>
    </row>
    <row r="327" spans="1:14" ht="33" customHeight="1">
      <c r="A327" s="52"/>
      <c r="B327" s="52"/>
      <c r="C327" s="52"/>
      <c r="D327" s="13">
        <v>390.17</v>
      </c>
      <c r="E327" s="13"/>
      <c r="F327" s="50"/>
      <c r="G327" s="50"/>
      <c r="H327" s="13">
        <f>'Базовые цены с учетом расхода'!E38</f>
        <v>0</v>
      </c>
      <c r="J327" s="2">
        <f>'Базовые цены с учетом расхода'!K38</f>
        <v>0</v>
      </c>
      <c r="K327" s="2" t="s">
        <v>34</v>
      </c>
      <c r="L327" s="2" t="s">
        <v>35</v>
      </c>
      <c r="N327" s="50"/>
    </row>
    <row r="328" spans="2:12" ht="10.5" hidden="1">
      <c r="B328" s="16" t="s">
        <v>37</v>
      </c>
      <c r="C328" s="1">
        <v>79</v>
      </c>
      <c r="F328" s="17">
        <f>IF('Базовые цены с учетом расхода'!N38&gt;0,'Базовые цены с учетом расхода'!N38,IF('Базовые цены с учетом расхода'!N38&lt;0,'Базовые цены с учетом расхода'!N38,""))</f>
        <v>10.36</v>
      </c>
      <c r="L328" s="5" t="s">
        <v>38</v>
      </c>
    </row>
    <row r="329" spans="2:12" ht="10.5" hidden="1">
      <c r="B329" s="16" t="s">
        <v>39</v>
      </c>
      <c r="F329" s="17">
        <f>IF('Базовые цены с учетом расхода'!N38&gt;0,'Базовые цены с учетом расхода'!N38,IF('Базовые цены с учетом расхода'!N38&lt;0,'Базовые цены с учетом расхода'!N38,""))</f>
        <v>10.36</v>
      </c>
      <c r="L329" s="5" t="s">
        <v>40</v>
      </c>
    </row>
    <row r="330" spans="2:12" ht="10.5" hidden="1">
      <c r="B330" s="16" t="s">
        <v>41</v>
      </c>
      <c r="F330" s="17">
        <f>IF('Базовые цены с учетом расхода'!N38&gt;0,'Базовые цены с учетом расхода'!N38,IF('Базовые цены с учетом расхода'!N38&lt;0,'Базовые цены с учетом расхода'!N38,""))</f>
        <v>10.36</v>
      </c>
      <c r="L330" s="5" t="s">
        <v>42</v>
      </c>
    </row>
    <row r="331" spans="2:12" ht="10.5" hidden="1">
      <c r="B331" s="16" t="s">
        <v>43</v>
      </c>
      <c r="C331" s="1">
        <v>50</v>
      </c>
      <c r="F331" s="17">
        <f>IF('Базовые цены с учетом расхода'!O38&gt;0,'Базовые цены с учетом расхода'!O38,IF('Базовые цены с учетом расхода'!O38&lt;0,'Базовые цены с учетом расхода'!O38,""))</f>
        <v>6.56</v>
      </c>
      <c r="L331" s="5" t="s">
        <v>44</v>
      </c>
    </row>
    <row r="332" spans="2:12" ht="10.5" hidden="1">
      <c r="B332" s="16" t="s">
        <v>45</v>
      </c>
      <c r="F332" s="17">
        <f>IF('Базовые цены с учетом расхода'!O38&gt;0,'Базовые цены с учетом расхода'!O38,IF('Базовые цены с учетом расхода'!O38&lt;0,'Базовые цены с учетом расхода'!O38,""))</f>
        <v>6.56</v>
      </c>
      <c r="L332" s="5" t="s">
        <v>46</v>
      </c>
    </row>
    <row r="333" spans="2:12" ht="10.5" hidden="1">
      <c r="B333" s="16" t="s">
        <v>47</v>
      </c>
      <c r="F333" s="17">
        <f>IF('Базовые цены с учетом расхода'!O38&gt;0,'Базовые цены с учетом расхода'!O38,IF('Базовые цены с учетом расхода'!O38&lt;0,'Базовые цены с учетом расхода'!O38,""))</f>
        <v>6.56</v>
      </c>
      <c r="L333" s="5" t="s">
        <v>48</v>
      </c>
    </row>
    <row r="334" spans="1:10" ht="10.5">
      <c r="A334" s="18"/>
      <c r="B334" s="18"/>
      <c r="C334" s="18"/>
      <c r="D334" s="18"/>
      <c r="E334" s="18"/>
      <c r="F334" s="18"/>
      <c r="G334" s="18"/>
      <c r="H334" s="18"/>
      <c r="I334" s="18"/>
      <c r="J334" s="18"/>
    </row>
    <row r="335" spans="1:14" ht="10.5">
      <c r="A335" s="53" t="s">
        <v>118</v>
      </c>
      <c r="B335" s="54" t="s">
        <v>119</v>
      </c>
      <c r="C335" s="52">
        <v>0.168</v>
      </c>
      <c r="D335" s="12">
        <f>'Базовые цены за единицу'!B39</f>
        <v>1542.05</v>
      </c>
      <c r="E335" s="12">
        <v>7.94</v>
      </c>
      <c r="F335" s="50">
        <f>'Базовые цены с учетом расхода'!B39</f>
        <v>259.06</v>
      </c>
      <c r="G335" s="50">
        <f>'Базовые цены с учетом расхода'!C39</f>
        <v>51.4</v>
      </c>
      <c r="H335" s="12">
        <f>'Базовые цены с учетом расхода'!D39</f>
        <v>1.33</v>
      </c>
      <c r="I335" s="14">
        <v>28.02</v>
      </c>
      <c r="J335" s="14">
        <f>'Базовые цены с учетом расхода'!I39</f>
        <v>4.70736</v>
      </c>
      <c r="K335" s="2" t="s">
        <v>32</v>
      </c>
      <c r="L335" s="2" t="s">
        <v>33</v>
      </c>
      <c r="N335" s="50">
        <f>'Базовые цены с учетом расхода'!F39</f>
        <v>206.33</v>
      </c>
    </row>
    <row r="336" spans="1:14" ht="54.75" customHeight="1">
      <c r="A336" s="52"/>
      <c r="B336" s="52"/>
      <c r="C336" s="52"/>
      <c r="D336" s="13">
        <v>305.98</v>
      </c>
      <c r="E336" s="13">
        <v>1.08</v>
      </c>
      <c r="F336" s="50"/>
      <c r="G336" s="50"/>
      <c r="H336" s="13">
        <f>'Базовые цены с учетом расхода'!E39</f>
        <v>0.18</v>
      </c>
      <c r="I336" s="2">
        <v>0.1</v>
      </c>
      <c r="J336" s="2">
        <f>'Базовые цены с учетом расхода'!K39</f>
        <v>0.0168</v>
      </c>
      <c r="K336" s="2" t="s">
        <v>34</v>
      </c>
      <c r="L336" s="2" t="s">
        <v>35</v>
      </c>
      <c r="N336" s="50"/>
    </row>
    <row r="337" spans="2:12" ht="10.5" hidden="1">
      <c r="B337" s="16" t="s">
        <v>37</v>
      </c>
      <c r="C337" s="1">
        <v>80</v>
      </c>
      <c r="F337" s="17">
        <f>IF('Базовые цены с учетом расхода'!N39&gt;0,'Базовые цены с учетом расхода'!N39,IF('Базовые цены с учетом расхода'!N39&lt;0,'Базовые цены с учетом расхода'!N39,""))</f>
        <v>41.26</v>
      </c>
      <c r="L337" s="5" t="s">
        <v>38</v>
      </c>
    </row>
    <row r="338" spans="2:12" ht="10.5" hidden="1">
      <c r="B338" s="16" t="s">
        <v>39</v>
      </c>
      <c r="F338" s="17">
        <f>IF('Базовые цены с учетом расхода'!N39&gt;0,'Базовые цены с учетом расхода'!N39,IF('Базовые цены с учетом расхода'!N39&lt;0,'Базовые цены с учетом расхода'!N39,""))</f>
        <v>41.26</v>
      </c>
      <c r="L338" s="5" t="s">
        <v>40</v>
      </c>
    </row>
    <row r="339" spans="2:12" ht="10.5" hidden="1">
      <c r="B339" s="16" t="s">
        <v>41</v>
      </c>
      <c r="F339" s="17">
        <f>IF('Базовые цены с учетом расхода'!N39&gt;0,'Базовые цены с учетом расхода'!N39,IF('Базовые цены с учетом расхода'!N39&lt;0,'Базовые цены с учетом расхода'!N39,""))</f>
        <v>41.26</v>
      </c>
      <c r="L339" s="5" t="s">
        <v>42</v>
      </c>
    </row>
    <row r="340" spans="2:12" ht="10.5" hidden="1">
      <c r="B340" s="16" t="s">
        <v>43</v>
      </c>
      <c r="C340" s="1">
        <v>50</v>
      </c>
      <c r="F340" s="17">
        <f>IF('Базовые цены с учетом расхода'!O39&gt;0,'Базовые цены с учетом расхода'!O39,IF('Базовые цены с учетом расхода'!O39&lt;0,'Базовые цены с учетом расхода'!O39,""))</f>
        <v>25.79</v>
      </c>
      <c r="L340" s="5" t="s">
        <v>44</v>
      </c>
    </row>
    <row r="341" spans="2:12" ht="10.5" hidden="1">
      <c r="B341" s="16" t="s">
        <v>45</v>
      </c>
      <c r="F341" s="17">
        <f>IF('Базовые цены с учетом расхода'!O39&gt;0,'Базовые цены с учетом расхода'!O39,IF('Базовые цены с учетом расхода'!O39&lt;0,'Базовые цены с учетом расхода'!O39,""))</f>
        <v>25.79</v>
      </c>
      <c r="L341" s="5" t="s">
        <v>46</v>
      </c>
    </row>
    <row r="342" spans="2:12" ht="10.5" hidden="1">
      <c r="B342" s="16" t="s">
        <v>47</v>
      </c>
      <c r="F342" s="17">
        <f>IF('Базовые цены с учетом расхода'!O39&gt;0,'Базовые цены с учетом расхода'!O39,IF('Базовые цены с учетом расхода'!O39&lt;0,'Базовые цены с учетом расхода'!O39,""))</f>
        <v>25.79</v>
      </c>
      <c r="L342" s="5" t="s">
        <v>48</v>
      </c>
    </row>
    <row r="343" spans="1:10" ht="10.5">
      <c r="A343" s="18"/>
      <c r="B343" s="18"/>
      <c r="C343" s="18"/>
      <c r="D343" s="18"/>
      <c r="E343" s="18"/>
      <c r="F343" s="18"/>
      <c r="G343" s="18"/>
      <c r="H343" s="18"/>
      <c r="I343" s="18"/>
      <c r="J343" s="18"/>
    </row>
    <row r="344" spans="1:14" ht="10.5">
      <c r="A344" s="53" t="s">
        <v>120</v>
      </c>
      <c r="B344" s="54" t="s">
        <v>121</v>
      </c>
      <c r="C344" s="52">
        <v>0.0507</v>
      </c>
      <c r="D344" s="12">
        <f>'Базовые цены за единицу'!B40</f>
        <v>1423.66</v>
      </c>
      <c r="E344" s="12">
        <v>53.94</v>
      </c>
      <c r="F344" s="50">
        <f>'Базовые цены с учетом расхода'!B40</f>
        <v>72.18</v>
      </c>
      <c r="G344" s="50">
        <f>'Базовые цены с учетом расхода'!C40</f>
        <v>8.08</v>
      </c>
      <c r="H344" s="12">
        <f>'Базовые цены с учетом расхода'!D40</f>
        <v>2.73</v>
      </c>
      <c r="I344" s="14">
        <v>14.59</v>
      </c>
      <c r="J344" s="14">
        <f>'Базовые цены с учетом расхода'!I40</f>
        <v>0.739713</v>
      </c>
      <c r="K344" s="2" t="s">
        <v>32</v>
      </c>
      <c r="L344" s="2" t="s">
        <v>33</v>
      </c>
      <c r="N344" s="50">
        <f>'Базовые цены с учетом расхода'!F40</f>
        <v>61.37</v>
      </c>
    </row>
    <row r="345" spans="1:14" ht="43.5" customHeight="1">
      <c r="A345" s="52"/>
      <c r="B345" s="52"/>
      <c r="C345" s="52"/>
      <c r="D345" s="13">
        <v>159.32</v>
      </c>
      <c r="E345" s="13"/>
      <c r="F345" s="50"/>
      <c r="G345" s="50"/>
      <c r="H345" s="13">
        <f>'Базовые цены с учетом расхода'!E40</f>
        <v>0</v>
      </c>
      <c r="J345" s="2">
        <f>'Базовые цены с учетом расхода'!K40</f>
        <v>0</v>
      </c>
      <c r="K345" s="2" t="s">
        <v>34</v>
      </c>
      <c r="L345" s="2" t="s">
        <v>35</v>
      </c>
      <c r="N345" s="50"/>
    </row>
    <row r="346" spans="2:12" ht="10.5" hidden="1">
      <c r="B346" s="16" t="s">
        <v>37</v>
      </c>
      <c r="C346" s="1">
        <v>80</v>
      </c>
      <c r="F346" s="17">
        <f>IF('Базовые цены с учетом расхода'!N40&gt;0,'Базовые цены с учетом расхода'!N40,IF('Базовые цены с учетом расхода'!N40&lt;0,'Базовые цены с учетом расхода'!N40,""))</f>
        <v>6.46</v>
      </c>
      <c r="L346" s="5" t="s">
        <v>38</v>
      </c>
    </row>
    <row r="347" spans="2:12" ht="10.5" hidden="1">
      <c r="B347" s="16" t="s">
        <v>39</v>
      </c>
      <c r="F347" s="17">
        <f>IF('Базовые цены с учетом расхода'!N40&gt;0,'Базовые цены с учетом расхода'!N40,IF('Базовые цены с учетом расхода'!N40&lt;0,'Базовые цены с учетом расхода'!N40,""))</f>
        <v>6.46</v>
      </c>
      <c r="L347" s="5" t="s">
        <v>40</v>
      </c>
    </row>
    <row r="348" spans="2:12" ht="10.5" hidden="1">
      <c r="B348" s="16" t="s">
        <v>41</v>
      </c>
      <c r="F348" s="17">
        <f>IF('Базовые цены с учетом расхода'!N40&gt;0,'Базовые цены с учетом расхода'!N40,IF('Базовые цены с учетом расхода'!N40&lt;0,'Базовые цены с учетом расхода'!N40,""))</f>
        <v>6.46</v>
      </c>
      <c r="L348" s="5" t="s">
        <v>42</v>
      </c>
    </row>
    <row r="349" spans="2:12" ht="10.5" hidden="1">
      <c r="B349" s="16" t="s">
        <v>43</v>
      </c>
      <c r="C349" s="1">
        <v>50</v>
      </c>
      <c r="F349" s="17">
        <f>IF('Базовые цены с учетом расхода'!O40&gt;0,'Базовые цены с учетом расхода'!O40,IF('Базовые цены с учетом расхода'!O40&lt;0,'Базовые цены с учетом расхода'!O40,""))</f>
        <v>4.04</v>
      </c>
      <c r="L349" s="5" t="s">
        <v>44</v>
      </c>
    </row>
    <row r="350" spans="2:12" ht="10.5" hidden="1">
      <c r="B350" s="16" t="s">
        <v>45</v>
      </c>
      <c r="F350" s="17">
        <f>IF('Базовые цены с учетом расхода'!O40&gt;0,'Базовые цены с учетом расхода'!O40,IF('Базовые цены с учетом расхода'!O40&lt;0,'Базовые цены с учетом расхода'!O40,""))</f>
        <v>4.04</v>
      </c>
      <c r="L350" s="5" t="s">
        <v>46</v>
      </c>
    </row>
    <row r="351" spans="2:12" ht="10.5" hidden="1">
      <c r="B351" s="16" t="s">
        <v>47</v>
      </c>
      <c r="F351" s="17">
        <f>IF('Базовые цены с учетом расхода'!O40&gt;0,'Базовые цены с учетом расхода'!O40,IF('Базовые цены с учетом расхода'!O40&lt;0,'Базовые цены с учетом расхода'!O40,""))</f>
        <v>4.04</v>
      </c>
      <c r="L351" s="5" t="s">
        <v>48</v>
      </c>
    </row>
    <row r="352" spans="1:10" ht="10.5">
      <c r="A352" s="18"/>
      <c r="B352" s="18"/>
      <c r="C352" s="18"/>
      <c r="D352" s="18"/>
      <c r="E352" s="18"/>
      <c r="F352" s="18"/>
      <c r="G352" s="18"/>
      <c r="H352" s="18"/>
      <c r="I352" s="18"/>
      <c r="J352" s="18"/>
    </row>
    <row r="353" spans="1:14" ht="10.5">
      <c r="A353" s="53" t="s">
        <v>122</v>
      </c>
      <c r="B353" s="54" t="s">
        <v>70</v>
      </c>
      <c r="C353" s="52">
        <v>0.0816</v>
      </c>
      <c r="D353" s="12">
        <f>'Базовые цены за единицу'!B41</f>
        <v>774.01</v>
      </c>
      <c r="E353" s="12">
        <v>0.96</v>
      </c>
      <c r="F353" s="50">
        <f>'Базовые цены с учетом расхода'!B41</f>
        <v>63.16</v>
      </c>
      <c r="G353" s="50">
        <f>'Базовые цены с учетом расхода'!C41</f>
        <v>16.89</v>
      </c>
      <c r="H353" s="12">
        <f>'Базовые цены с учетом расхода'!D41</f>
        <v>0.08</v>
      </c>
      <c r="I353" s="14">
        <v>18.72</v>
      </c>
      <c r="J353" s="14">
        <f>'Базовые цены с учетом расхода'!I41</f>
        <v>1.527552</v>
      </c>
      <c r="K353" s="2" t="s">
        <v>32</v>
      </c>
      <c r="L353" s="2" t="s">
        <v>33</v>
      </c>
      <c r="N353" s="50">
        <f>'Базовые цены с учетом расхода'!F41</f>
        <v>46.19</v>
      </c>
    </row>
    <row r="354" spans="1:14" ht="43.5" customHeight="1">
      <c r="A354" s="52"/>
      <c r="B354" s="52"/>
      <c r="C354" s="52"/>
      <c r="D354" s="13">
        <v>207.04</v>
      </c>
      <c r="E354" s="13"/>
      <c r="F354" s="50"/>
      <c r="G354" s="50"/>
      <c r="H354" s="13">
        <f>'Базовые цены с учетом расхода'!E41</f>
        <v>0</v>
      </c>
      <c r="J354" s="2">
        <f>'Базовые цены с учетом расхода'!K41</f>
        <v>0</v>
      </c>
      <c r="K354" s="2" t="s">
        <v>34</v>
      </c>
      <c r="L354" s="2" t="s">
        <v>35</v>
      </c>
      <c r="N354" s="50"/>
    </row>
    <row r="355" ht="10.5">
      <c r="B355" s="15" t="s">
        <v>123</v>
      </c>
    </row>
    <row r="356" spans="2:12" ht="10.5" hidden="1">
      <c r="B356" s="16" t="s">
        <v>37</v>
      </c>
      <c r="C356" s="1">
        <v>80</v>
      </c>
      <c r="F356" s="17">
        <f>IF('Базовые цены с учетом расхода'!N41&gt;0,'Базовые цены с учетом расхода'!N41,IF('Базовые цены с учетом расхода'!N41&lt;0,'Базовые цены с учетом расхода'!N41,""))</f>
        <v>13.51</v>
      </c>
      <c r="L356" s="5" t="s">
        <v>38</v>
      </c>
    </row>
    <row r="357" spans="2:12" ht="10.5" hidden="1">
      <c r="B357" s="16" t="s">
        <v>39</v>
      </c>
      <c r="F357" s="17">
        <f>IF('Базовые цены с учетом расхода'!N41&gt;0,'Базовые цены с учетом расхода'!N41,IF('Базовые цены с учетом расхода'!N41&lt;0,'Базовые цены с учетом расхода'!N41,""))</f>
        <v>13.51</v>
      </c>
      <c r="L357" s="5" t="s">
        <v>40</v>
      </c>
    </row>
    <row r="358" spans="2:12" ht="10.5" hidden="1">
      <c r="B358" s="16" t="s">
        <v>41</v>
      </c>
      <c r="F358" s="17">
        <f>IF('Базовые цены с учетом расхода'!N41&gt;0,'Базовые цены с учетом расхода'!N41,IF('Базовые цены с учетом расхода'!N41&lt;0,'Базовые цены с учетом расхода'!N41,""))</f>
        <v>13.51</v>
      </c>
      <c r="L358" s="5" t="s">
        <v>42</v>
      </c>
    </row>
    <row r="359" spans="2:12" ht="10.5" hidden="1">
      <c r="B359" s="16" t="s">
        <v>43</v>
      </c>
      <c r="C359" s="1">
        <v>50</v>
      </c>
      <c r="F359" s="17">
        <f>IF('Базовые цены с учетом расхода'!O41&gt;0,'Базовые цены с учетом расхода'!O41,IF('Базовые цены с учетом расхода'!O41&lt;0,'Базовые цены с учетом расхода'!O41,""))</f>
        <v>8.45</v>
      </c>
      <c r="L359" s="5" t="s">
        <v>44</v>
      </c>
    </row>
    <row r="360" spans="2:12" ht="10.5" hidden="1">
      <c r="B360" s="16" t="s">
        <v>45</v>
      </c>
      <c r="F360" s="17">
        <f>IF('Базовые цены с учетом расхода'!O41&gt;0,'Базовые цены с учетом расхода'!O41,IF('Базовые цены с учетом расхода'!O41&lt;0,'Базовые цены с учетом расхода'!O41,""))</f>
        <v>8.45</v>
      </c>
      <c r="L360" s="5" t="s">
        <v>46</v>
      </c>
    </row>
    <row r="361" spans="2:12" ht="10.5" hidden="1">
      <c r="B361" s="16" t="s">
        <v>47</v>
      </c>
      <c r="F361" s="17">
        <f>IF('Базовые цены с учетом расхода'!O41&gt;0,'Базовые цены с учетом расхода'!O41,IF('Базовые цены с учетом расхода'!O41&lt;0,'Базовые цены с учетом расхода'!O41,""))</f>
        <v>8.45</v>
      </c>
      <c r="L361" s="5" t="s">
        <v>48</v>
      </c>
    </row>
    <row r="362" spans="1:10" ht="10.5">
      <c r="A362" s="18"/>
      <c r="B362" s="18"/>
      <c r="C362" s="18"/>
      <c r="D362" s="18"/>
      <c r="E362" s="18"/>
      <c r="F362" s="18"/>
      <c r="G362" s="18"/>
      <c r="H362" s="18"/>
      <c r="I362" s="18"/>
      <c r="J362" s="18"/>
    </row>
    <row r="363" spans="1:14" ht="10.5">
      <c r="A363" s="53" t="s">
        <v>124</v>
      </c>
      <c r="B363" s="54" t="s">
        <v>125</v>
      </c>
      <c r="C363" s="52">
        <v>0.15</v>
      </c>
      <c r="D363" s="12">
        <f>'Базовые цены за единицу'!B42</f>
        <v>8</v>
      </c>
      <c r="E363" s="12">
        <v>8</v>
      </c>
      <c r="F363" s="50">
        <f>'Базовые цены с учетом расхода'!B42</f>
        <v>1.2</v>
      </c>
      <c r="G363" s="50">
        <f>'Базовые цены с учетом расхода'!C42</f>
        <v>0</v>
      </c>
      <c r="H363" s="12">
        <f>'Базовые цены с учетом расхода'!D42</f>
        <v>1.2</v>
      </c>
      <c r="I363" s="14"/>
      <c r="J363" s="14">
        <f>'Базовые цены с учетом расхода'!I42</f>
        <v>0</v>
      </c>
      <c r="K363" s="2" t="s">
        <v>32</v>
      </c>
      <c r="L363" s="2" t="s">
        <v>33</v>
      </c>
      <c r="N363" s="50">
        <f>'Базовые цены с учетом расхода'!F42</f>
        <v>0</v>
      </c>
    </row>
    <row r="364" spans="1:14" ht="43.5" customHeight="1">
      <c r="A364" s="52"/>
      <c r="B364" s="52"/>
      <c r="C364" s="52"/>
      <c r="D364" s="13"/>
      <c r="E364" s="13"/>
      <c r="F364" s="50"/>
      <c r="G364" s="50"/>
      <c r="H364" s="13">
        <f>'Базовые цены с учетом расхода'!E42</f>
        <v>0</v>
      </c>
      <c r="J364" s="2">
        <f>'Базовые цены с учетом расхода'!K42</f>
        <v>0</v>
      </c>
      <c r="K364" s="2" t="s">
        <v>34</v>
      </c>
      <c r="L364" s="2" t="s">
        <v>35</v>
      </c>
      <c r="N364" s="50"/>
    </row>
    <row r="365" spans="2:12" ht="10.5" hidden="1">
      <c r="B365" s="16" t="s">
        <v>37</v>
      </c>
      <c r="C365" s="1">
        <v>0</v>
      </c>
      <c r="F365" s="17">
        <f>IF('Базовые цены с учетом расхода'!N42&gt;0,'Базовые цены с учетом расхода'!N42,IF('Базовые цены с учетом расхода'!N42&lt;0,'Базовые цены с учетом расхода'!N42,""))</f>
      </c>
      <c r="L365" s="5" t="s">
        <v>38</v>
      </c>
    </row>
    <row r="366" spans="2:12" ht="10.5" hidden="1">
      <c r="B366" s="16" t="s">
        <v>39</v>
      </c>
      <c r="F366" s="17">
        <f>IF('Базовые цены с учетом расхода'!N42&gt;0,'Базовые цены с учетом расхода'!N42,IF('Базовые цены с учетом расхода'!N42&lt;0,'Базовые цены с учетом расхода'!N42,""))</f>
      </c>
      <c r="L366" s="5" t="s">
        <v>40</v>
      </c>
    </row>
    <row r="367" spans="2:12" ht="10.5" hidden="1">
      <c r="B367" s="16" t="s">
        <v>41</v>
      </c>
      <c r="F367" s="17">
        <f>IF('Базовые цены с учетом расхода'!N42&gt;0,'Базовые цены с учетом расхода'!N42,IF('Базовые цены с учетом расхода'!N42&lt;0,'Базовые цены с учетом расхода'!N42,""))</f>
      </c>
      <c r="L367" s="5" t="s">
        <v>42</v>
      </c>
    </row>
    <row r="368" spans="2:12" ht="10.5" hidden="1">
      <c r="B368" s="16" t="s">
        <v>43</v>
      </c>
      <c r="C368" s="1">
        <v>0</v>
      </c>
      <c r="F368" s="17">
        <f>IF('Базовые цены с учетом расхода'!O42&gt;0,'Базовые цены с учетом расхода'!O42,IF('Базовые цены с учетом расхода'!O42&lt;0,'Базовые цены с учетом расхода'!O42,""))</f>
      </c>
      <c r="L368" s="5" t="s">
        <v>44</v>
      </c>
    </row>
    <row r="369" spans="2:12" ht="10.5" hidden="1">
      <c r="B369" s="16" t="s">
        <v>45</v>
      </c>
      <c r="F369" s="17">
        <f>IF('Базовые цены с учетом расхода'!O42&gt;0,'Базовые цены с учетом расхода'!O42,IF('Базовые цены с учетом расхода'!O42&lt;0,'Базовые цены с учетом расхода'!O42,""))</f>
      </c>
      <c r="L369" s="5" t="s">
        <v>46</v>
      </c>
    </row>
    <row r="370" spans="2:12" ht="10.5" hidden="1">
      <c r="B370" s="16" t="s">
        <v>47</v>
      </c>
      <c r="F370" s="17">
        <f>IF('Базовые цены с учетом расхода'!O42&gt;0,'Базовые цены с учетом расхода'!O42,IF('Базовые цены с учетом расхода'!O42&lt;0,'Базовые цены с учетом расхода'!O42,""))</f>
      </c>
      <c r="L370" s="5" t="s">
        <v>48</v>
      </c>
    </row>
    <row r="371" spans="1:10" ht="10.5">
      <c r="A371" s="18"/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1:14" ht="10.5">
      <c r="A372" s="53" t="s">
        <v>126</v>
      </c>
      <c r="B372" s="54" t="s">
        <v>127</v>
      </c>
      <c r="C372" s="52">
        <v>0.15</v>
      </c>
      <c r="D372" s="12">
        <f>'Базовые цены за единицу'!B43</f>
        <v>17.99</v>
      </c>
      <c r="E372" s="12"/>
      <c r="F372" s="50">
        <f>'Базовые цены с учетом расхода'!B43</f>
        <v>2.7</v>
      </c>
      <c r="G372" s="50">
        <f>'Базовые цены с учетом расхода'!C43</f>
        <v>0</v>
      </c>
      <c r="H372" s="12">
        <f>'Базовые цены с учетом расхода'!D43</f>
        <v>0</v>
      </c>
      <c r="I372" s="14"/>
      <c r="J372" s="14">
        <f>'Базовые цены с учетом расхода'!I43</f>
        <v>0</v>
      </c>
      <c r="K372" s="2" t="s">
        <v>32</v>
      </c>
      <c r="L372" s="2" t="s">
        <v>33</v>
      </c>
      <c r="N372" s="50">
        <f>'Базовые цены с учетом расхода'!F43</f>
        <v>2.7</v>
      </c>
    </row>
    <row r="373" spans="1:14" ht="54.75" customHeight="1">
      <c r="A373" s="52"/>
      <c r="B373" s="52"/>
      <c r="C373" s="52"/>
      <c r="D373" s="13"/>
      <c r="E373" s="13"/>
      <c r="F373" s="50"/>
      <c r="G373" s="50"/>
      <c r="H373" s="13">
        <f>'Базовые цены с учетом расхода'!E43</f>
        <v>0</v>
      </c>
      <c r="J373" s="2">
        <f>'Базовые цены с учетом расхода'!K43</f>
        <v>0</v>
      </c>
      <c r="K373" s="2" t="s">
        <v>34</v>
      </c>
      <c r="L373" s="2" t="s">
        <v>35</v>
      </c>
      <c r="N373" s="50"/>
    </row>
    <row r="374" spans="2:12" ht="10.5" hidden="1">
      <c r="B374" s="16" t="s">
        <v>37</v>
      </c>
      <c r="C374" s="1">
        <v>0</v>
      </c>
      <c r="F374" s="17">
        <f>IF('Базовые цены с учетом расхода'!N43&gt;0,'Базовые цены с учетом расхода'!N43,IF('Базовые цены с учетом расхода'!N43&lt;0,'Базовые цены с учетом расхода'!N43,""))</f>
      </c>
      <c r="L374" s="5" t="s">
        <v>38</v>
      </c>
    </row>
    <row r="375" spans="2:12" ht="10.5" hidden="1">
      <c r="B375" s="16" t="s">
        <v>39</v>
      </c>
      <c r="F375" s="17">
        <f>IF('Базовые цены с учетом расхода'!N43&gt;0,'Базовые цены с учетом расхода'!N43,IF('Базовые цены с учетом расхода'!N43&lt;0,'Базовые цены с учетом расхода'!N43,""))</f>
      </c>
      <c r="L375" s="5" t="s">
        <v>40</v>
      </c>
    </row>
    <row r="376" spans="2:12" ht="10.5" hidden="1">
      <c r="B376" s="16" t="s">
        <v>41</v>
      </c>
      <c r="F376" s="17">
        <f>IF('Базовые цены с учетом расхода'!N43&gt;0,'Базовые цены с учетом расхода'!N43,IF('Базовые цены с учетом расхода'!N43&lt;0,'Базовые цены с учетом расхода'!N43,""))</f>
      </c>
      <c r="L376" s="5" t="s">
        <v>42</v>
      </c>
    </row>
    <row r="377" spans="2:12" ht="10.5" hidden="1">
      <c r="B377" s="16" t="s">
        <v>43</v>
      </c>
      <c r="C377" s="1">
        <v>0</v>
      </c>
      <c r="F377" s="17">
        <f>IF('Базовые цены с учетом расхода'!O43&gt;0,'Базовые цены с учетом расхода'!O43,IF('Базовые цены с учетом расхода'!O43&lt;0,'Базовые цены с учетом расхода'!O43,""))</f>
      </c>
      <c r="L377" s="5" t="s">
        <v>44</v>
      </c>
    </row>
    <row r="378" spans="2:12" ht="10.5" hidden="1">
      <c r="B378" s="16" t="s">
        <v>45</v>
      </c>
      <c r="F378" s="17">
        <f>IF('Базовые цены с учетом расхода'!O43&gt;0,'Базовые цены с учетом расхода'!O43,IF('Базовые цены с учетом расхода'!O43&lt;0,'Базовые цены с учетом расхода'!O43,""))</f>
      </c>
      <c r="L378" s="5" t="s">
        <v>46</v>
      </c>
    </row>
    <row r="379" spans="2:12" ht="10.5" hidden="1">
      <c r="B379" s="16" t="s">
        <v>47</v>
      </c>
      <c r="F379" s="17">
        <f>IF('Базовые цены с учетом расхода'!O43&gt;0,'Базовые цены с учетом расхода'!O43,IF('Базовые цены с учетом расхода'!O43&lt;0,'Базовые цены с учетом расхода'!O43,""))</f>
      </c>
      <c r="L379" s="5" t="s">
        <v>48</v>
      </c>
    </row>
    <row r="380" spans="1:10" ht="10.5">
      <c r="A380" s="18"/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2:18" ht="10.5">
      <c r="B381" s="9" t="s">
        <v>128</v>
      </c>
      <c r="E381" s="51"/>
      <c r="F381" s="48">
        <f>'Базовые концовки'!F7</f>
        <v>20158.3</v>
      </c>
      <c r="G381" s="48">
        <f>'Базовые концовки'!G7</f>
        <v>5097.43</v>
      </c>
      <c r="H381" s="21">
        <f>'Базовые концовки'!H7</f>
        <v>167.12</v>
      </c>
      <c r="I381" s="52"/>
      <c r="J381" s="22">
        <f>'Базовые концовки'!J7</f>
        <v>461.5965785</v>
      </c>
      <c r="N381" s="48">
        <f>'Базовые концовки'!L7</f>
        <v>14893.75</v>
      </c>
      <c r="R381" s="48">
        <f>'Базовые концовки'!M7</f>
        <v>0</v>
      </c>
    </row>
    <row r="382" spans="5:18" ht="10.5">
      <c r="E382" s="51"/>
      <c r="F382" s="48"/>
      <c r="G382" s="48"/>
      <c r="H382" s="20">
        <f>'Базовые концовки'!I7</f>
        <v>21.24</v>
      </c>
      <c r="I382" s="52"/>
      <c r="J382" s="8">
        <f>'Базовые концовки'!K7</f>
        <v>1.77844</v>
      </c>
      <c r="N382" s="48"/>
      <c r="R382" s="48"/>
    </row>
    <row r="383" spans="2:18" ht="10.5" hidden="1">
      <c r="B383" s="9" t="s">
        <v>129</v>
      </c>
      <c r="E383" s="19"/>
      <c r="F383" s="20">
        <f>'Базовые концовки'!F8</f>
        <v>0</v>
      </c>
      <c r="G383" s="20">
        <f>'Базовые концовки'!G8</f>
        <v>0</v>
      </c>
      <c r="H383" s="20">
        <f>'Базовые концовки'!H8</f>
        <v>0</v>
      </c>
      <c r="J383" s="8">
        <f>'Базовые концовки'!J8</f>
        <v>0</v>
      </c>
      <c r="N383" s="20">
        <f>'Базовые концовки'!L8</f>
        <v>0</v>
      </c>
      <c r="R383" s="20">
        <f>'Базовые концовки'!M8</f>
        <v>0</v>
      </c>
    </row>
    <row r="384" spans="2:18" ht="10.5" hidden="1">
      <c r="B384" s="9" t="s">
        <v>130</v>
      </c>
      <c r="E384" s="19"/>
      <c r="F384" s="20">
        <f>'Базовые концовки'!F9</f>
        <v>0</v>
      </c>
      <c r="G384" s="20"/>
      <c r="H384" s="20"/>
      <c r="J384" s="8"/>
      <c r="N384" s="20"/>
      <c r="R384" s="20"/>
    </row>
    <row r="385" spans="2:18" ht="10.5" hidden="1">
      <c r="B385" s="9" t="s">
        <v>131</v>
      </c>
      <c r="E385" s="19"/>
      <c r="F385" s="20">
        <f>'Базовые концовки'!F10</f>
        <v>0</v>
      </c>
      <c r="G385" s="20"/>
      <c r="H385" s="20"/>
      <c r="J385" s="8"/>
      <c r="N385" s="20"/>
      <c r="R385" s="20"/>
    </row>
    <row r="386" spans="2:18" ht="10.5" hidden="1">
      <c r="B386" s="9" t="s">
        <v>132</v>
      </c>
      <c r="E386" s="19"/>
      <c r="F386" s="20">
        <f>'Базовые концовки'!F11</f>
        <v>0</v>
      </c>
      <c r="G386" s="20"/>
      <c r="H386" s="20"/>
      <c r="J386" s="8"/>
      <c r="N386" s="20"/>
      <c r="R386" s="20"/>
    </row>
    <row r="387" spans="2:18" ht="10.5" hidden="1">
      <c r="B387" s="9" t="s">
        <v>133</v>
      </c>
      <c r="E387" s="19"/>
      <c r="F387" s="20">
        <f>'Базовые концовки'!F12</f>
        <v>0</v>
      </c>
      <c r="G387" s="20"/>
      <c r="H387" s="20"/>
      <c r="J387" s="8"/>
      <c r="N387" s="20"/>
      <c r="R387" s="20"/>
    </row>
    <row r="388" spans="2:18" ht="10.5" hidden="1">
      <c r="B388" s="9" t="s">
        <v>134</v>
      </c>
      <c r="E388" s="19"/>
      <c r="F388" s="20">
        <f>'Базовые концовки'!F13</f>
        <v>0</v>
      </c>
      <c r="G388" s="20"/>
      <c r="H388" s="20"/>
      <c r="J388" s="8"/>
      <c r="N388" s="20"/>
      <c r="R388" s="20"/>
    </row>
    <row r="389" spans="2:18" ht="10.5" hidden="1">
      <c r="B389" s="9" t="s">
        <v>135</v>
      </c>
      <c r="E389" s="19"/>
      <c r="F389" s="20">
        <f>'Базовые концовки'!F14</f>
        <v>0</v>
      </c>
      <c r="G389" s="20"/>
      <c r="H389" s="20"/>
      <c r="J389" s="8"/>
      <c r="N389" s="20"/>
      <c r="R389" s="20"/>
    </row>
    <row r="390" spans="2:18" ht="10.5" hidden="1">
      <c r="B390" s="9" t="s">
        <v>136</v>
      </c>
      <c r="E390" s="19"/>
      <c r="F390" s="20">
        <f>'Базовые концовки'!F15</f>
        <v>0</v>
      </c>
      <c r="G390" s="20"/>
      <c r="H390" s="20"/>
      <c r="J390" s="8"/>
      <c r="N390" s="20"/>
      <c r="R390" s="20"/>
    </row>
    <row r="391" spans="2:18" ht="10.5" hidden="1">
      <c r="B391" s="9" t="s">
        <v>137</v>
      </c>
      <c r="E391" s="19"/>
      <c r="F391" s="20">
        <f>'Базовые концовки'!F16</f>
        <v>0</v>
      </c>
      <c r="G391" s="20"/>
      <c r="H391" s="20"/>
      <c r="J391" s="8"/>
      <c r="N391" s="20"/>
      <c r="R391" s="20"/>
    </row>
    <row r="392" spans="2:18" ht="10.5" hidden="1">
      <c r="B392" s="9" t="s">
        <v>138</v>
      </c>
      <c r="E392" s="19"/>
      <c r="F392" s="20">
        <f>'Базовые концовки'!F17</f>
        <v>0</v>
      </c>
      <c r="G392" s="20"/>
      <c r="H392" s="20"/>
      <c r="J392" s="8"/>
      <c r="N392" s="20"/>
      <c r="R392" s="20"/>
    </row>
    <row r="393" spans="2:18" ht="10.5" hidden="1">
      <c r="B393" s="9" t="s">
        <v>139</v>
      </c>
      <c r="E393" s="19"/>
      <c r="F393" s="20">
        <f>'Базовые концовки'!F18</f>
        <v>0</v>
      </c>
      <c r="G393" s="20">
        <f>'Базовые концовки'!G18</f>
        <v>0</v>
      </c>
      <c r="H393" s="20">
        <f>'Базовые концовки'!H18</f>
        <v>0</v>
      </c>
      <c r="J393" s="8">
        <f>'Базовые концовки'!J18</f>
        <v>0</v>
      </c>
      <c r="N393" s="20">
        <f>'Базовые концовки'!L18</f>
        <v>0</v>
      </c>
      <c r="R393" s="20">
        <f>'Базовые концовки'!M18</f>
        <v>0</v>
      </c>
    </row>
    <row r="394" spans="2:18" ht="10.5" hidden="1">
      <c r="B394" s="9" t="s">
        <v>140</v>
      </c>
      <c r="E394" s="19"/>
      <c r="F394" s="20"/>
      <c r="G394" s="20"/>
      <c r="H394" s="20"/>
      <c r="J394" s="8"/>
      <c r="N394" s="20"/>
      <c r="R394" s="20"/>
    </row>
    <row r="395" spans="2:18" ht="10.5" hidden="1">
      <c r="B395" s="9" t="s">
        <v>141</v>
      </c>
      <c r="E395" s="19"/>
      <c r="F395" s="20"/>
      <c r="G395" s="20">
        <f>'Базовые концовки'!G20</f>
        <v>0</v>
      </c>
      <c r="H395" s="20"/>
      <c r="J395" s="8"/>
      <c r="N395" s="20"/>
      <c r="R395" s="20"/>
    </row>
    <row r="396" spans="2:18" ht="10.5" hidden="1">
      <c r="B396" s="9" t="s">
        <v>142</v>
      </c>
      <c r="E396" s="19"/>
      <c r="F396" s="20">
        <f>'Базовые концовки'!F21</f>
        <v>0</v>
      </c>
      <c r="G396" s="20"/>
      <c r="H396" s="20"/>
      <c r="J396" s="8"/>
      <c r="N396" s="20"/>
      <c r="R396" s="20"/>
    </row>
    <row r="397" spans="2:18" ht="10.5" hidden="1">
      <c r="B397" s="9" t="s">
        <v>143</v>
      </c>
      <c r="E397" s="19"/>
      <c r="F397" s="20">
        <f>'Базовые концовки'!F22</f>
        <v>0</v>
      </c>
      <c r="G397" s="20"/>
      <c r="H397" s="20"/>
      <c r="J397" s="8"/>
      <c r="N397" s="20"/>
      <c r="R397" s="20"/>
    </row>
    <row r="398" spans="2:18" ht="10.5" hidden="1">
      <c r="B398" s="9" t="s">
        <v>144</v>
      </c>
      <c r="E398" s="19"/>
      <c r="F398" s="20">
        <f>'Базовые концовки'!F23</f>
        <v>0</v>
      </c>
      <c r="G398" s="20"/>
      <c r="H398" s="20"/>
      <c r="J398" s="8"/>
      <c r="N398" s="20"/>
      <c r="R398" s="20"/>
    </row>
    <row r="399" spans="2:18" ht="10.5" hidden="1">
      <c r="B399" s="9" t="s">
        <v>145</v>
      </c>
      <c r="E399" s="19"/>
      <c r="F399" s="20">
        <f>'Базовые концовки'!F24</f>
        <v>0</v>
      </c>
      <c r="G399" s="20"/>
      <c r="H399" s="20"/>
      <c r="J399" s="8"/>
      <c r="N399" s="20"/>
      <c r="R399" s="20"/>
    </row>
    <row r="400" spans="2:18" ht="10.5" hidden="1">
      <c r="B400" s="9" t="s">
        <v>146</v>
      </c>
      <c r="E400" s="19"/>
      <c r="F400" s="20">
        <f>'Базовые концовки'!F25</f>
        <v>0</v>
      </c>
      <c r="G400" s="20"/>
      <c r="H400" s="20"/>
      <c r="J400" s="8"/>
      <c r="N400" s="20"/>
      <c r="R400" s="20"/>
    </row>
    <row r="401" spans="2:18" ht="10.5" hidden="1">
      <c r="B401" s="9" t="s">
        <v>137</v>
      </c>
      <c r="E401" s="19"/>
      <c r="F401" s="20">
        <f>'Базовые концовки'!F26</f>
        <v>0</v>
      </c>
      <c r="G401" s="20"/>
      <c r="H401" s="20"/>
      <c r="J401" s="8"/>
      <c r="N401" s="20"/>
      <c r="R401" s="20"/>
    </row>
    <row r="402" spans="2:18" ht="10.5" hidden="1">
      <c r="B402" s="9" t="s">
        <v>147</v>
      </c>
      <c r="E402" s="19"/>
      <c r="F402" s="20">
        <f>'Базовые концовки'!F27</f>
        <v>0</v>
      </c>
      <c r="G402" s="20"/>
      <c r="H402" s="20"/>
      <c r="J402" s="8"/>
      <c r="N402" s="20"/>
      <c r="R402" s="20"/>
    </row>
    <row r="403" spans="2:18" ht="10.5">
      <c r="B403" s="9" t="s">
        <v>148</v>
      </c>
      <c r="E403" s="51"/>
      <c r="F403" s="48">
        <f>'Базовые концовки'!F28</f>
        <v>20143.93</v>
      </c>
      <c r="G403" s="48">
        <f>'Базовые концовки'!G28</f>
        <v>5096.8</v>
      </c>
      <c r="H403" s="21">
        <f>'Базовые концовки'!H28</f>
        <v>166.94</v>
      </c>
      <c r="I403" s="52"/>
      <c r="J403" s="22">
        <f>'Базовые концовки'!J28</f>
        <v>461.53817</v>
      </c>
      <c r="N403" s="48">
        <f>'Базовые концовки'!L28</f>
        <v>14880.19</v>
      </c>
      <c r="R403" s="48">
        <f>'Базовые концовки'!M28</f>
        <v>0</v>
      </c>
    </row>
    <row r="404" spans="5:18" ht="10.5">
      <c r="E404" s="51"/>
      <c r="F404" s="48"/>
      <c r="G404" s="48"/>
      <c r="H404" s="20">
        <f>'Базовые концовки'!I28</f>
        <v>21.24</v>
      </c>
      <c r="I404" s="52"/>
      <c r="J404" s="8">
        <f>'Базовые концовки'!K28</f>
        <v>1.77829</v>
      </c>
      <c r="N404" s="48"/>
      <c r="R404" s="48"/>
    </row>
    <row r="405" spans="2:18" ht="10.5" hidden="1">
      <c r="B405" s="9" t="s">
        <v>140</v>
      </c>
      <c r="E405" s="19"/>
      <c r="F405" s="20"/>
      <c r="G405" s="20"/>
      <c r="H405" s="20"/>
      <c r="J405" s="8"/>
      <c r="N405" s="20"/>
      <c r="R405" s="20"/>
    </row>
    <row r="406" spans="2:18" ht="10.5">
      <c r="B406" s="9" t="s">
        <v>149</v>
      </c>
      <c r="E406" s="19"/>
      <c r="F406" s="20">
        <f>'Базовые концовки'!F30</f>
        <v>10535.31</v>
      </c>
      <c r="G406" s="20"/>
      <c r="H406" s="20"/>
      <c r="J406" s="8"/>
      <c r="N406" s="20"/>
      <c r="R406" s="20"/>
    </row>
    <row r="407" spans="2:18" ht="10.5" hidden="1">
      <c r="B407" s="9" t="s">
        <v>144</v>
      </c>
      <c r="E407" s="19"/>
      <c r="F407" s="20">
        <f>'Базовые концовки'!F31</f>
        <v>0</v>
      </c>
      <c r="G407" s="20"/>
      <c r="H407" s="20"/>
      <c r="J407" s="8"/>
      <c r="N407" s="20"/>
      <c r="R407" s="20"/>
    </row>
    <row r="408" spans="2:18" ht="52.5">
      <c r="B408" s="42" t="s">
        <v>150</v>
      </c>
      <c r="E408" s="19"/>
      <c r="F408" s="20">
        <f>'Базовые концовки'!F32</f>
        <v>4156.24</v>
      </c>
      <c r="G408" s="20"/>
      <c r="H408" s="20"/>
      <c r="J408" s="8"/>
      <c r="N408" s="20"/>
      <c r="R408" s="20"/>
    </row>
    <row r="409" spans="2:18" ht="42">
      <c r="B409" s="42" t="s">
        <v>151</v>
      </c>
      <c r="E409" s="19"/>
      <c r="F409" s="20">
        <f>'Базовые концовки'!F33</f>
        <v>2655.44</v>
      </c>
      <c r="G409" s="20"/>
      <c r="H409" s="20"/>
      <c r="J409" s="8"/>
      <c r="N409" s="20"/>
      <c r="R409" s="20"/>
    </row>
    <row r="410" spans="2:18" ht="10.5">
      <c r="B410" s="9" t="s">
        <v>152</v>
      </c>
      <c r="E410" s="19"/>
      <c r="F410" s="20">
        <f>'Базовые концовки'!F34</f>
        <v>26955.61</v>
      </c>
      <c r="G410" s="20"/>
      <c r="H410" s="20"/>
      <c r="J410" s="8"/>
      <c r="N410" s="20"/>
      <c r="R410" s="20"/>
    </row>
    <row r="411" spans="2:18" ht="10.5">
      <c r="B411" s="9" t="s">
        <v>153</v>
      </c>
      <c r="E411" s="51"/>
      <c r="F411" s="48">
        <f>'Базовые концовки'!F35</f>
        <v>14.37</v>
      </c>
      <c r="G411" s="48">
        <f>'Базовые концовки'!G35</f>
        <v>0.63</v>
      </c>
      <c r="H411" s="21">
        <f>'Базовые концовки'!H35</f>
        <v>0.18</v>
      </c>
      <c r="I411" s="52"/>
      <c r="J411" s="22">
        <f>'Базовые концовки'!J35</f>
        <v>0.0584085</v>
      </c>
      <c r="N411" s="48">
        <f>'Базовые концовки'!L35</f>
        <v>13.56</v>
      </c>
      <c r="R411" s="48">
        <f>'Базовые концовки'!M35</f>
        <v>0</v>
      </c>
    </row>
    <row r="412" spans="5:18" ht="10.5">
      <c r="E412" s="51"/>
      <c r="F412" s="48"/>
      <c r="G412" s="48"/>
      <c r="H412" s="20">
        <f>'Базовые концовки'!I35</f>
        <v>0</v>
      </c>
      <c r="I412" s="52"/>
      <c r="J412" s="8">
        <f>'Базовые концовки'!K35</f>
        <v>0.00015</v>
      </c>
      <c r="N412" s="48"/>
      <c r="R412" s="48"/>
    </row>
    <row r="413" spans="2:18" ht="10.5" hidden="1">
      <c r="B413" s="9" t="s">
        <v>144</v>
      </c>
      <c r="E413" s="19"/>
      <c r="F413" s="20">
        <f>'Базовые концовки'!F36</f>
        <v>0</v>
      </c>
      <c r="G413" s="20"/>
      <c r="H413" s="20"/>
      <c r="J413" s="8"/>
      <c r="N413" s="20"/>
      <c r="R413" s="20"/>
    </row>
    <row r="414" spans="2:18" ht="10.5">
      <c r="B414" s="9" t="s">
        <v>154</v>
      </c>
      <c r="E414" s="19"/>
      <c r="F414" s="20">
        <f>'Базовые концовки'!F37</f>
        <v>0.51</v>
      </c>
      <c r="G414" s="20"/>
      <c r="H414" s="20"/>
      <c r="J414" s="8"/>
      <c r="N414" s="20"/>
      <c r="R414" s="20"/>
    </row>
    <row r="415" spans="2:18" ht="10.5">
      <c r="B415" s="9" t="s">
        <v>155</v>
      </c>
      <c r="E415" s="19"/>
      <c r="F415" s="20">
        <f>'Базовые концовки'!F38</f>
        <v>0.45</v>
      </c>
      <c r="G415" s="20"/>
      <c r="H415" s="20"/>
      <c r="J415" s="8"/>
      <c r="N415" s="20"/>
      <c r="R415" s="20"/>
    </row>
    <row r="416" spans="2:18" ht="10.5">
      <c r="B416" s="9" t="s">
        <v>156</v>
      </c>
      <c r="E416" s="19"/>
      <c r="F416" s="20">
        <f>'Базовые концовки'!F39</f>
        <v>15.33</v>
      </c>
      <c r="G416" s="20"/>
      <c r="H416" s="20"/>
      <c r="J416" s="8"/>
      <c r="N416" s="20"/>
      <c r="R416" s="20"/>
    </row>
    <row r="417" spans="2:18" ht="10.5" hidden="1">
      <c r="B417" s="9" t="s">
        <v>157</v>
      </c>
      <c r="E417" s="19"/>
      <c r="F417" s="20">
        <f>'Базовые концовки'!F40</f>
        <v>0</v>
      </c>
      <c r="G417" s="20">
        <f>'Базовые концовки'!G40</f>
        <v>0</v>
      </c>
      <c r="H417" s="20">
        <f>'Базовые концовки'!H40</f>
        <v>0</v>
      </c>
      <c r="J417" s="8">
        <f>'Базовые концовки'!J40</f>
        <v>0</v>
      </c>
      <c r="N417" s="20">
        <f>'Базовые концовки'!L40</f>
        <v>0</v>
      </c>
      <c r="R417" s="20">
        <f>'Базовые концовки'!M40</f>
        <v>0</v>
      </c>
    </row>
    <row r="418" spans="2:18" ht="10.5" hidden="1">
      <c r="B418" s="9" t="s">
        <v>140</v>
      </c>
      <c r="E418" s="19"/>
      <c r="F418" s="20"/>
      <c r="G418" s="20"/>
      <c r="H418" s="20"/>
      <c r="J418" s="8"/>
      <c r="N418" s="20"/>
      <c r="R418" s="20"/>
    </row>
    <row r="419" spans="2:18" ht="10.5" hidden="1">
      <c r="B419" s="9" t="s">
        <v>158</v>
      </c>
      <c r="E419" s="19"/>
      <c r="F419" s="20">
        <f>'Базовые концовки'!F42</f>
        <v>0</v>
      </c>
      <c r="G419" s="20"/>
      <c r="H419" s="20"/>
      <c r="J419" s="8"/>
      <c r="N419" s="20"/>
      <c r="R419" s="20"/>
    </row>
    <row r="420" spans="2:18" ht="10.5" hidden="1">
      <c r="B420" s="9" t="s">
        <v>144</v>
      </c>
      <c r="E420" s="19"/>
      <c r="F420" s="20">
        <f>'Базовые концовки'!F43</f>
        <v>0</v>
      </c>
      <c r="G420" s="20"/>
      <c r="H420" s="20"/>
      <c r="J420" s="8"/>
      <c r="N420" s="20"/>
      <c r="R420" s="20"/>
    </row>
    <row r="421" spans="2:18" ht="10.5" hidden="1">
      <c r="B421" s="9" t="s">
        <v>145</v>
      </c>
      <c r="E421" s="19"/>
      <c r="F421" s="20">
        <f>'Базовые концовки'!F44</f>
        <v>0</v>
      </c>
      <c r="G421" s="20"/>
      <c r="H421" s="20"/>
      <c r="J421" s="8"/>
      <c r="N421" s="20"/>
      <c r="R421" s="20"/>
    </row>
    <row r="422" spans="2:18" ht="10.5" hidden="1">
      <c r="B422" s="9" t="s">
        <v>146</v>
      </c>
      <c r="E422" s="19"/>
      <c r="F422" s="20">
        <f>'Базовые концовки'!F45</f>
        <v>0</v>
      </c>
      <c r="G422" s="20"/>
      <c r="H422" s="20"/>
      <c r="J422" s="8"/>
      <c r="N422" s="20"/>
      <c r="R422" s="20"/>
    </row>
    <row r="423" spans="2:18" ht="10.5" hidden="1">
      <c r="B423" s="9" t="s">
        <v>137</v>
      </c>
      <c r="E423" s="19"/>
      <c r="F423" s="20">
        <f>'Базовые концовки'!F46</f>
        <v>0</v>
      </c>
      <c r="G423" s="20"/>
      <c r="H423" s="20"/>
      <c r="J423" s="8"/>
      <c r="N423" s="20"/>
      <c r="R423" s="20"/>
    </row>
    <row r="424" spans="2:18" ht="10.5" hidden="1">
      <c r="B424" s="9" t="s">
        <v>159</v>
      </c>
      <c r="E424" s="19"/>
      <c r="F424" s="20">
        <f>'Базовые концовки'!F47</f>
        <v>0</v>
      </c>
      <c r="G424" s="20"/>
      <c r="H424" s="20"/>
      <c r="J424" s="8"/>
      <c r="N424" s="20"/>
      <c r="R424" s="20"/>
    </row>
    <row r="425" spans="2:18" ht="10.5" hidden="1">
      <c r="B425" s="9" t="s">
        <v>160</v>
      </c>
      <c r="E425" s="19"/>
      <c r="F425" s="20">
        <f>'Базовые концовки'!F48</f>
        <v>0</v>
      </c>
      <c r="G425" s="20">
        <f>'Базовые концовки'!G48</f>
        <v>0</v>
      </c>
      <c r="H425" s="20">
        <f>'Базовые концовки'!H48</f>
        <v>0</v>
      </c>
      <c r="J425" s="8">
        <f>'Базовые концовки'!J48</f>
        <v>0</v>
      </c>
      <c r="N425" s="20">
        <f>'Базовые концовки'!L48</f>
        <v>0</v>
      </c>
      <c r="R425" s="20">
        <f>'Базовые концовки'!M48</f>
        <v>0</v>
      </c>
    </row>
    <row r="426" spans="2:18" ht="10.5" hidden="1">
      <c r="B426" s="9" t="s">
        <v>144</v>
      </c>
      <c r="E426" s="19"/>
      <c r="F426" s="20">
        <f>'Базовые концовки'!F49</f>
        <v>0</v>
      </c>
      <c r="G426" s="20"/>
      <c r="H426" s="20"/>
      <c r="J426" s="8"/>
      <c r="N426" s="20"/>
      <c r="R426" s="20"/>
    </row>
    <row r="427" spans="2:18" ht="10.5" hidden="1">
      <c r="B427" s="9" t="s">
        <v>145</v>
      </c>
      <c r="E427" s="19"/>
      <c r="F427" s="20">
        <f>'Базовые концовки'!F50</f>
        <v>0</v>
      </c>
      <c r="G427" s="20"/>
      <c r="H427" s="20"/>
      <c r="J427" s="8"/>
      <c r="N427" s="20"/>
      <c r="R427" s="20"/>
    </row>
    <row r="428" spans="2:18" ht="10.5" hidden="1">
      <c r="B428" s="9" t="s">
        <v>146</v>
      </c>
      <c r="E428" s="19"/>
      <c r="F428" s="20">
        <f>'Базовые концовки'!F51</f>
        <v>0</v>
      </c>
      <c r="G428" s="20"/>
      <c r="H428" s="20"/>
      <c r="J428" s="8"/>
      <c r="N428" s="20"/>
      <c r="R428" s="20"/>
    </row>
    <row r="429" spans="2:18" ht="10.5" hidden="1">
      <c r="B429" s="9" t="s">
        <v>161</v>
      </c>
      <c r="E429" s="19"/>
      <c r="F429" s="20">
        <f>'Базовые концовки'!F52</f>
        <v>0</v>
      </c>
      <c r="G429" s="20"/>
      <c r="H429" s="20"/>
      <c r="J429" s="8"/>
      <c r="N429" s="20"/>
      <c r="R429" s="20"/>
    </row>
    <row r="430" spans="2:18" ht="10.5" hidden="1">
      <c r="B430" s="9" t="s">
        <v>162</v>
      </c>
      <c r="E430" s="19"/>
      <c r="F430" s="20">
        <f>'Базовые концовки'!F53</f>
        <v>0</v>
      </c>
      <c r="G430" s="20">
        <f>'Базовые концовки'!G53</f>
        <v>0</v>
      </c>
      <c r="H430" s="20">
        <f>'Базовые концовки'!H53</f>
        <v>0</v>
      </c>
      <c r="J430" s="8">
        <f>'Базовые концовки'!J53</f>
        <v>0</v>
      </c>
      <c r="N430" s="20">
        <f>'Базовые концовки'!L53</f>
        <v>0</v>
      </c>
      <c r="R430" s="20">
        <f>'Базовые концовки'!M53</f>
        <v>0</v>
      </c>
    </row>
    <row r="431" spans="2:18" ht="10.5" hidden="1">
      <c r="B431" s="9" t="s">
        <v>144</v>
      </c>
      <c r="E431" s="19"/>
      <c r="F431" s="20">
        <f>'Базовые концовки'!F54</f>
        <v>0</v>
      </c>
      <c r="G431" s="20"/>
      <c r="H431" s="20"/>
      <c r="J431" s="8"/>
      <c r="N431" s="20"/>
      <c r="R431" s="20"/>
    </row>
    <row r="432" spans="2:18" ht="10.5" hidden="1">
      <c r="B432" s="9" t="s">
        <v>145</v>
      </c>
      <c r="E432" s="19"/>
      <c r="F432" s="20">
        <f>'Базовые концовки'!F55</f>
        <v>0</v>
      </c>
      <c r="G432" s="20"/>
      <c r="H432" s="20"/>
      <c r="J432" s="8"/>
      <c r="N432" s="20"/>
      <c r="R432" s="20"/>
    </row>
    <row r="433" spans="2:18" ht="10.5" hidden="1">
      <c r="B433" s="9" t="s">
        <v>146</v>
      </c>
      <c r="E433" s="19"/>
      <c r="F433" s="20">
        <f>'Базовые концовки'!F56</f>
        <v>0</v>
      </c>
      <c r="G433" s="20"/>
      <c r="H433" s="20"/>
      <c r="J433" s="8"/>
      <c r="N433" s="20"/>
      <c r="R433" s="20"/>
    </row>
    <row r="434" spans="2:18" ht="10.5" hidden="1">
      <c r="B434" s="9" t="s">
        <v>163</v>
      </c>
      <c r="E434" s="19"/>
      <c r="F434" s="20">
        <f>'Базовые концовки'!F57</f>
        <v>0</v>
      </c>
      <c r="G434" s="20"/>
      <c r="H434" s="20"/>
      <c r="J434" s="8"/>
      <c r="N434" s="20"/>
      <c r="R434" s="20"/>
    </row>
    <row r="435" spans="2:18" ht="10.5" hidden="1">
      <c r="B435" s="9" t="s">
        <v>164</v>
      </c>
      <c r="E435" s="19"/>
      <c r="F435" s="20">
        <f>'Базовые концовки'!F58</f>
        <v>0</v>
      </c>
      <c r="G435" s="20">
        <f>'Базовые концовки'!G58</f>
        <v>0</v>
      </c>
      <c r="H435" s="20">
        <f>'Базовые концовки'!H58</f>
        <v>0</v>
      </c>
      <c r="J435" s="8">
        <f>'Базовые концовки'!J58</f>
        <v>0</v>
      </c>
      <c r="N435" s="20">
        <f>'Базовые концовки'!L58</f>
        <v>0</v>
      </c>
      <c r="R435" s="20">
        <f>'Базовые концовки'!M58</f>
        <v>0</v>
      </c>
    </row>
    <row r="436" spans="2:18" ht="10.5" hidden="1">
      <c r="B436" s="9" t="s">
        <v>140</v>
      </c>
      <c r="E436" s="19"/>
      <c r="F436" s="20"/>
      <c r="G436" s="20"/>
      <c r="H436" s="20"/>
      <c r="J436" s="8"/>
      <c r="N436" s="20"/>
      <c r="R436" s="20"/>
    </row>
    <row r="437" spans="2:18" ht="10.5" hidden="1">
      <c r="B437" s="9" t="s">
        <v>165</v>
      </c>
      <c r="E437" s="19"/>
      <c r="F437" s="20">
        <f>'Базовые концовки'!F60</f>
        <v>10535.31</v>
      </c>
      <c r="G437" s="20"/>
      <c r="H437" s="20"/>
      <c r="J437" s="8"/>
      <c r="N437" s="20"/>
      <c r="R437" s="20"/>
    </row>
    <row r="438" spans="2:18" ht="10.5" hidden="1">
      <c r="B438" s="9" t="s">
        <v>144</v>
      </c>
      <c r="E438" s="19"/>
      <c r="F438" s="20">
        <f>'Базовые концовки'!F61</f>
        <v>0</v>
      </c>
      <c r="G438" s="20"/>
      <c r="H438" s="20"/>
      <c r="J438" s="8"/>
      <c r="N438" s="20"/>
      <c r="R438" s="20"/>
    </row>
    <row r="439" spans="2:18" ht="10.5" hidden="1">
      <c r="B439" s="9" t="s">
        <v>166</v>
      </c>
      <c r="E439" s="19"/>
      <c r="F439" s="20">
        <f>'Базовые концовки'!F62</f>
        <v>0</v>
      </c>
      <c r="G439" s="20"/>
      <c r="H439" s="20"/>
      <c r="J439" s="8"/>
      <c r="N439" s="20"/>
      <c r="R439" s="20"/>
    </row>
    <row r="440" spans="2:18" ht="10.5" hidden="1">
      <c r="B440" s="9" t="s">
        <v>146</v>
      </c>
      <c r="E440" s="19"/>
      <c r="F440" s="20">
        <f>'Базовые концовки'!F63</f>
        <v>0</v>
      </c>
      <c r="G440" s="20"/>
      <c r="H440" s="20"/>
      <c r="J440" s="8"/>
      <c r="N440" s="20"/>
      <c r="R440" s="20"/>
    </row>
    <row r="441" spans="2:18" ht="10.5" hidden="1">
      <c r="B441" s="9" t="s">
        <v>167</v>
      </c>
      <c r="E441" s="19"/>
      <c r="F441" s="20">
        <f>'Базовые концовки'!F64</f>
        <v>0</v>
      </c>
      <c r="G441" s="20"/>
      <c r="H441" s="20"/>
      <c r="J441" s="8"/>
      <c r="N441" s="20"/>
      <c r="R441" s="20"/>
    </row>
    <row r="442" spans="2:18" ht="10.5" hidden="1">
      <c r="B442" s="9" t="s">
        <v>168</v>
      </c>
      <c r="E442" s="19"/>
      <c r="F442" s="20">
        <f>'Базовые концовки'!F65</f>
        <v>0</v>
      </c>
      <c r="G442" s="20">
        <f>'Базовые концовки'!G65</f>
        <v>0</v>
      </c>
      <c r="H442" s="20">
        <f>'Базовые концовки'!H65</f>
        <v>0</v>
      </c>
      <c r="J442" s="8">
        <f>'Базовые концовки'!J65</f>
        <v>0</v>
      </c>
      <c r="N442" s="20">
        <f>'Базовые концовки'!L65</f>
        <v>0</v>
      </c>
      <c r="R442" s="20">
        <f>'Базовые концовки'!M65</f>
        <v>0</v>
      </c>
    </row>
    <row r="443" spans="2:18" ht="10.5" hidden="1">
      <c r="B443" s="9" t="s">
        <v>166</v>
      </c>
      <c r="E443" s="19"/>
      <c r="F443" s="20">
        <f>'Базовые концовки'!F66</f>
        <v>0</v>
      </c>
      <c r="G443" s="20"/>
      <c r="H443" s="20"/>
      <c r="J443" s="8"/>
      <c r="N443" s="20"/>
      <c r="R443" s="20"/>
    </row>
    <row r="444" spans="2:18" ht="10.5" hidden="1">
      <c r="B444" s="9" t="s">
        <v>146</v>
      </c>
      <c r="E444" s="19"/>
      <c r="F444" s="20">
        <f>'Базовые концовки'!F67</f>
        <v>0</v>
      </c>
      <c r="G444" s="20"/>
      <c r="H444" s="20"/>
      <c r="J444" s="8"/>
      <c r="N444" s="20"/>
      <c r="R444" s="20"/>
    </row>
    <row r="445" spans="2:18" ht="10.5" hidden="1">
      <c r="B445" s="9" t="s">
        <v>169</v>
      </c>
      <c r="E445" s="19"/>
      <c r="F445" s="20">
        <f>'Базовые концовки'!F68</f>
        <v>0</v>
      </c>
      <c r="G445" s="20"/>
      <c r="H445" s="20"/>
      <c r="J445" s="8"/>
      <c r="N445" s="20"/>
      <c r="R445" s="20"/>
    </row>
    <row r="446" spans="2:18" ht="10.5" hidden="1">
      <c r="B446" s="9" t="s">
        <v>170</v>
      </c>
      <c r="E446" s="19"/>
      <c r="F446" s="20">
        <f>'Базовые концовки'!F69</f>
        <v>0</v>
      </c>
      <c r="G446" s="20">
        <f>'Базовые концовки'!G69</f>
        <v>0</v>
      </c>
      <c r="H446" s="20">
        <f>'Базовые концовки'!H69</f>
        <v>0</v>
      </c>
      <c r="J446" s="8">
        <f>'Базовые концовки'!J69</f>
        <v>0</v>
      </c>
      <c r="N446" s="20">
        <f>'Базовые концовки'!L69</f>
        <v>0</v>
      </c>
      <c r="R446" s="20">
        <f>'Базовые концовки'!M69</f>
        <v>0</v>
      </c>
    </row>
    <row r="447" spans="2:18" ht="10.5" hidden="1">
      <c r="B447" s="9" t="s">
        <v>144</v>
      </c>
      <c r="E447" s="19"/>
      <c r="F447" s="20">
        <f>'Базовые концовки'!F70</f>
        <v>0</v>
      </c>
      <c r="G447" s="20"/>
      <c r="H447" s="20"/>
      <c r="J447" s="8"/>
      <c r="N447" s="20"/>
      <c r="R447" s="20"/>
    </row>
    <row r="448" spans="2:18" ht="10.5" hidden="1">
      <c r="B448" s="9" t="s">
        <v>166</v>
      </c>
      <c r="E448" s="19"/>
      <c r="F448" s="20">
        <f>'Базовые концовки'!F71</f>
        <v>0</v>
      </c>
      <c r="G448" s="20"/>
      <c r="H448" s="20"/>
      <c r="J448" s="8"/>
      <c r="N448" s="20"/>
      <c r="R448" s="20"/>
    </row>
    <row r="449" spans="2:18" ht="10.5" hidden="1">
      <c r="B449" s="9" t="s">
        <v>146</v>
      </c>
      <c r="E449" s="19"/>
      <c r="F449" s="20">
        <f>'Базовые концовки'!F72</f>
        <v>0</v>
      </c>
      <c r="G449" s="20"/>
      <c r="H449" s="20"/>
      <c r="J449" s="8"/>
      <c r="N449" s="20"/>
      <c r="R449" s="20"/>
    </row>
    <row r="450" spans="2:18" ht="10.5" hidden="1">
      <c r="B450" s="9" t="s">
        <v>171</v>
      </c>
      <c r="E450" s="19"/>
      <c r="F450" s="20">
        <f>'Базовые концовки'!F73</f>
        <v>0</v>
      </c>
      <c r="G450" s="20"/>
      <c r="H450" s="20"/>
      <c r="J450" s="8"/>
      <c r="N450" s="20"/>
      <c r="R450" s="20"/>
    </row>
    <row r="451" spans="2:18" ht="10.5" hidden="1">
      <c r="B451" s="9" t="s">
        <v>172</v>
      </c>
      <c r="E451" s="19"/>
      <c r="F451" s="20">
        <f>'Базовые концовки'!F74</f>
        <v>0</v>
      </c>
      <c r="G451" s="20">
        <f>'Базовые концовки'!G74</f>
        <v>0</v>
      </c>
      <c r="H451" s="20">
        <f>'Базовые концовки'!H74</f>
        <v>0</v>
      </c>
      <c r="J451" s="8">
        <f>'Базовые концовки'!J74</f>
        <v>0</v>
      </c>
      <c r="N451" s="20">
        <f>'Базовые концовки'!L74</f>
        <v>0</v>
      </c>
      <c r="R451" s="20">
        <f>'Базовые концовки'!M74</f>
        <v>0</v>
      </c>
    </row>
    <row r="452" spans="2:18" ht="10.5" hidden="1">
      <c r="B452" s="9" t="s">
        <v>144</v>
      </c>
      <c r="E452" s="19"/>
      <c r="F452" s="20">
        <f>'Базовые концовки'!F75</f>
        <v>0</v>
      </c>
      <c r="G452" s="20"/>
      <c r="H452" s="20"/>
      <c r="J452" s="8"/>
      <c r="N452" s="20"/>
      <c r="R452" s="20"/>
    </row>
    <row r="453" spans="2:18" ht="10.5">
      <c r="B453" s="9" t="s">
        <v>173</v>
      </c>
      <c r="E453" s="19"/>
      <c r="F453" s="20">
        <f>'Базовые концовки'!F76</f>
        <v>26970.94</v>
      </c>
      <c r="G453" s="20">
        <f>'Базовые концовки'!G76</f>
        <v>0</v>
      </c>
      <c r="H453" s="20">
        <f>'Базовые концовки'!H76</f>
        <v>0</v>
      </c>
      <c r="J453" s="8">
        <f>'Базовые концовки'!J76</f>
        <v>0</v>
      </c>
      <c r="N453" s="20">
        <f>'Базовые концовки'!L76</f>
        <v>0</v>
      </c>
      <c r="R453" s="20">
        <f>'Базовые концовки'!M76</f>
        <v>0</v>
      </c>
    </row>
    <row r="454" spans="2:18" ht="10.5" hidden="1">
      <c r="B454" s="9" t="s">
        <v>174</v>
      </c>
      <c r="E454" s="19"/>
      <c r="F454" s="20">
        <f>'Базовые концовки'!F77</f>
        <v>0</v>
      </c>
      <c r="G454" s="20"/>
      <c r="H454" s="20"/>
      <c r="J454" s="8"/>
      <c r="N454" s="20"/>
      <c r="R454" s="20"/>
    </row>
    <row r="455" spans="2:18" ht="10.5">
      <c r="B455" s="9" t="s">
        <v>175</v>
      </c>
      <c r="E455" s="19"/>
      <c r="F455" s="20">
        <f>'Базовые концовки'!F78</f>
        <v>4156.75</v>
      </c>
      <c r="G455" s="20"/>
      <c r="H455" s="20"/>
      <c r="J455" s="8"/>
      <c r="N455" s="20"/>
      <c r="R455" s="20"/>
    </row>
    <row r="456" spans="2:18" ht="10.5">
      <c r="B456" s="9" t="s">
        <v>176</v>
      </c>
      <c r="E456" s="19"/>
      <c r="F456" s="20">
        <f>'Базовые концовки'!F79</f>
        <v>2655.89</v>
      </c>
      <c r="G456" s="20"/>
      <c r="H456" s="20"/>
      <c r="J456" s="8"/>
      <c r="N456" s="20"/>
      <c r="R456" s="20"/>
    </row>
    <row r="457" spans="2:18" ht="10.5">
      <c r="B457" s="9" t="s">
        <v>177</v>
      </c>
      <c r="E457" s="19">
        <v>3.75</v>
      </c>
      <c r="F457" s="20">
        <f>'Базовые концовки'!F80</f>
        <v>101141.03</v>
      </c>
      <c r="G457" s="20"/>
      <c r="H457" s="20"/>
      <c r="J457" s="8"/>
      <c r="N457" s="20"/>
      <c r="R457" s="20"/>
    </row>
    <row r="458" spans="2:18" ht="10.5">
      <c r="B458" s="9" t="s">
        <v>178</v>
      </c>
      <c r="E458" s="19">
        <v>18</v>
      </c>
      <c r="F458" s="20">
        <f>'Базовые концовки'!F81</f>
        <v>18205.39</v>
      </c>
      <c r="G458" s="20"/>
      <c r="H458" s="20"/>
      <c r="J458" s="8"/>
      <c r="N458" s="20"/>
      <c r="R458" s="20"/>
    </row>
    <row r="459" spans="2:18" ht="10.5">
      <c r="B459" s="9" t="s">
        <v>179</v>
      </c>
      <c r="E459" s="19"/>
      <c r="F459" s="20">
        <f>'Базовые концовки'!F82</f>
        <v>119346.42</v>
      </c>
      <c r="G459" s="20"/>
      <c r="H459" s="20"/>
      <c r="J459" s="8"/>
      <c r="N459" s="20"/>
      <c r="R459" s="20"/>
    </row>
    <row r="460" spans="2:18" ht="10.5" hidden="1">
      <c r="B460" s="9" t="s">
        <v>180</v>
      </c>
      <c r="E460" s="19"/>
      <c r="F460" s="20"/>
      <c r="G460" s="20"/>
      <c r="H460" s="20"/>
      <c r="J460" s="8"/>
      <c r="N460" s="20">
        <f>'Базовые концовки'!L83</f>
        <v>0</v>
      </c>
      <c r="R460" s="20"/>
    </row>
    <row r="461" spans="2:18" ht="10.5" hidden="1">
      <c r="B461" s="9" t="s">
        <v>181</v>
      </c>
      <c r="E461" s="19"/>
      <c r="F461" s="20">
        <f>'Базовые концовки'!F84</f>
        <v>5097.43</v>
      </c>
      <c r="G461" s="20"/>
      <c r="H461" s="20"/>
      <c r="J461" s="8"/>
      <c r="N461" s="20"/>
      <c r="R461" s="20"/>
    </row>
    <row r="462" spans="2:18" ht="10.5" hidden="1">
      <c r="B462" s="9" t="s">
        <v>182</v>
      </c>
      <c r="E462" s="19"/>
      <c r="F462" s="20">
        <f>'Базовые концовки'!F85</f>
        <v>21.24</v>
      </c>
      <c r="G462" s="20"/>
      <c r="H462" s="20"/>
      <c r="J462" s="8"/>
      <c r="N462" s="20"/>
      <c r="R462" s="20"/>
    </row>
    <row r="463" spans="2:18" ht="10.5" hidden="1">
      <c r="B463" s="9" t="s">
        <v>183</v>
      </c>
      <c r="E463" s="19"/>
      <c r="F463" s="20">
        <f>'Базовые концовки'!F86</f>
        <v>5118.67</v>
      </c>
      <c r="G463" s="20"/>
      <c r="H463" s="20"/>
      <c r="J463" s="8"/>
      <c r="N463" s="20"/>
      <c r="R463" s="20"/>
    </row>
    <row r="464" spans="2:18" ht="10.5" hidden="1">
      <c r="B464" s="9" t="s">
        <v>184</v>
      </c>
      <c r="E464" s="19"/>
      <c r="F464" s="20"/>
      <c r="G464" s="20"/>
      <c r="H464" s="20"/>
      <c r="J464" s="8">
        <f>'Базовые концовки'!J87</f>
        <v>461.5965785</v>
      </c>
      <c r="N464" s="20"/>
      <c r="R464" s="20"/>
    </row>
    <row r="465" spans="2:18" ht="10.5" hidden="1">
      <c r="B465" s="9" t="s">
        <v>185</v>
      </c>
      <c r="E465" s="19"/>
      <c r="F465" s="20"/>
      <c r="G465" s="20"/>
      <c r="H465" s="20"/>
      <c r="J465" s="8">
        <f>'Базовые концовки'!J88</f>
        <v>1.77844</v>
      </c>
      <c r="N465" s="20"/>
      <c r="R465" s="20"/>
    </row>
    <row r="466" spans="2:18" ht="10.5" hidden="1">
      <c r="B466" s="9" t="s">
        <v>186</v>
      </c>
      <c r="E466" s="19"/>
      <c r="F466" s="20"/>
      <c r="G466" s="20"/>
      <c r="H466" s="20"/>
      <c r="J466" s="8">
        <f>'Базовые концовки'!J89</f>
        <v>463.3750185</v>
      </c>
      <c r="N466" s="20"/>
      <c r="R466" s="20"/>
    </row>
    <row r="468" spans="2:12" ht="10.5">
      <c r="B468" s="47" t="s">
        <v>187</v>
      </c>
      <c r="C468" s="67"/>
      <c r="D468" s="68"/>
      <c r="E468" s="68"/>
      <c r="F468" s="68"/>
      <c r="G468" s="68"/>
      <c r="H468" s="68"/>
      <c r="I468" s="68"/>
      <c r="J468" s="68"/>
      <c r="K468" s="68"/>
      <c r="L468" s="68"/>
    </row>
    <row r="469" spans="2:12" ht="10.5">
      <c r="B469" s="46"/>
      <c r="C469" s="69" t="s">
        <v>380</v>
      </c>
      <c r="D469" s="69"/>
      <c r="E469" s="69"/>
      <c r="F469" s="69"/>
      <c r="G469" s="69"/>
      <c r="H469" s="69"/>
      <c r="I469" s="69"/>
      <c r="J469" s="69"/>
      <c r="K469" s="69"/>
      <c r="L469" s="69"/>
    </row>
    <row r="470" spans="2:12" ht="10.5"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0.5">
      <c r="A471" s="23"/>
      <c r="B471" s="47" t="s">
        <v>188</v>
      </c>
      <c r="C471" s="67"/>
      <c r="D471" s="68"/>
      <c r="E471" s="68"/>
      <c r="F471" s="68"/>
      <c r="G471" s="68"/>
      <c r="H471" s="68"/>
      <c r="I471" s="68"/>
      <c r="J471" s="68"/>
      <c r="K471" s="68"/>
      <c r="L471" s="68"/>
    </row>
    <row r="472" spans="2:12" ht="10.5">
      <c r="B472" s="46"/>
      <c r="C472" s="70" t="s">
        <v>380</v>
      </c>
      <c r="D472" s="70"/>
      <c r="E472" s="70"/>
      <c r="F472" s="70"/>
      <c r="G472" s="70"/>
      <c r="H472" s="70"/>
      <c r="I472" s="70"/>
      <c r="J472" s="70"/>
      <c r="K472" s="70"/>
      <c r="L472" s="70"/>
    </row>
  </sheetData>
  <mergeCells count="283">
    <mergeCell ref="C468:L468"/>
    <mergeCell ref="C469:L469"/>
    <mergeCell ref="C471:L471"/>
    <mergeCell ref="C472:L472"/>
    <mergeCell ref="A3:D3"/>
    <mergeCell ref="F3:I3"/>
    <mergeCell ref="A4:B4"/>
    <mergeCell ref="F4:G4"/>
    <mergeCell ref="A5:D5"/>
    <mergeCell ref="F5:I5"/>
    <mergeCell ref="A6:D6"/>
    <mergeCell ref="F6:I6"/>
    <mergeCell ref="A7:D7"/>
    <mergeCell ref="F7:I7"/>
    <mergeCell ref="A8:D8"/>
    <mergeCell ref="F8:I8"/>
    <mergeCell ref="I22:J22"/>
    <mergeCell ref="I23:J23"/>
    <mergeCell ref="A9:D9"/>
    <mergeCell ref="F9:I9"/>
    <mergeCell ref="A13:J13"/>
    <mergeCell ref="A15:J15"/>
    <mergeCell ref="A14:J14"/>
    <mergeCell ref="C28:C29"/>
    <mergeCell ref="G28:G29"/>
    <mergeCell ref="A20:J20"/>
    <mergeCell ref="A22:A24"/>
    <mergeCell ref="B22:B24"/>
    <mergeCell ref="C22:C24"/>
    <mergeCell ref="D22:E22"/>
    <mergeCell ref="F23:F24"/>
    <mergeCell ref="G23:G24"/>
    <mergeCell ref="F22:H22"/>
    <mergeCell ref="N28:N29"/>
    <mergeCell ref="F28:F29"/>
    <mergeCell ref="A38:A39"/>
    <mergeCell ref="B38:B39"/>
    <mergeCell ref="C38:C39"/>
    <mergeCell ref="G38:G39"/>
    <mergeCell ref="N38:N39"/>
    <mergeCell ref="F38:F39"/>
    <mergeCell ref="A28:A29"/>
    <mergeCell ref="B28:B29"/>
    <mergeCell ref="A47:A48"/>
    <mergeCell ref="B47:B48"/>
    <mergeCell ref="C47:C48"/>
    <mergeCell ref="G47:G48"/>
    <mergeCell ref="N66:N67"/>
    <mergeCell ref="F66:F67"/>
    <mergeCell ref="A57:A58"/>
    <mergeCell ref="B57:B58"/>
    <mergeCell ref="C57:C58"/>
    <mergeCell ref="G57:G58"/>
    <mergeCell ref="F57:F58"/>
    <mergeCell ref="N47:N48"/>
    <mergeCell ref="F47:F48"/>
    <mergeCell ref="B49:J49"/>
    <mergeCell ref="N57:N58"/>
    <mergeCell ref="N75:N76"/>
    <mergeCell ref="F75:F76"/>
    <mergeCell ref="A66:A67"/>
    <mergeCell ref="B66:B67"/>
    <mergeCell ref="A75:A76"/>
    <mergeCell ref="B75:B76"/>
    <mergeCell ref="C75:C76"/>
    <mergeCell ref="G75:G76"/>
    <mergeCell ref="C66:C67"/>
    <mergeCell ref="G66:G67"/>
    <mergeCell ref="A84:A85"/>
    <mergeCell ref="B84:B85"/>
    <mergeCell ref="C84:C85"/>
    <mergeCell ref="G84:G85"/>
    <mergeCell ref="A93:A94"/>
    <mergeCell ref="B93:B94"/>
    <mergeCell ref="C93:C94"/>
    <mergeCell ref="G93:G94"/>
    <mergeCell ref="F93:F94"/>
    <mergeCell ref="N84:N85"/>
    <mergeCell ref="F84:F85"/>
    <mergeCell ref="N93:N94"/>
    <mergeCell ref="N102:N103"/>
    <mergeCell ref="F102:F103"/>
    <mergeCell ref="N111:N112"/>
    <mergeCell ref="F111:F112"/>
    <mergeCell ref="A102:A103"/>
    <mergeCell ref="B102:B103"/>
    <mergeCell ref="A111:A112"/>
    <mergeCell ref="B111:B112"/>
    <mergeCell ref="C111:C112"/>
    <mergeCell ref="G111:G112"/>
    <mergeCell ref="C102:C103"/>
    <mergeCell ref="G102:G103"/>
    <mergeCell ref="A120:A121"/>
    <mergeCell ref="B120:B121"/>
    <mergeCell ref="C120:C121"/>
    <mergeCell ref="G120:G121"/>
    <mergeCell ref="A129:A130"/>
    <mergeCell ref="B129:B130"/>
    <mergeCell ref="C129:C130"/>
    <mergeCell ref="G129:G130"/>
    <mergeCell ref="F129:F130"/>
    <mergeCell ref="N120:N121"/>
    <mergeCell ref="F120:F121"/>
    <mergeCell ref="N129:N130"/>
    <mergeCell ref="N139:N140"/>
    <mergeCell ref="F139:F140"/>
    <mergeCell ref="N148:N149"/>
    <mergeCell ref="F148:F149"/>
    <mergeCell ref="A139:A140"/>
    <mergeCell ref="B139:B140"/>
    <mergeCell ref="A148:A149"/>
    <mergeCell ref="B148:B149"/>
    <mergeCell ref="C148:C149"/>
    <mergeCell ref="G148:G149"/>
    <mergeCell ref="C139:C140"/>
    <mergeCell ref="G139:G140"/>
    <mergeCell ref="B150:J150"/>
    <mergeCell ref="A158:A159"/>
    <mergeCell ref="B158:B159"/>
    <mergeCell ref="C158:C159"/>
    <mergeCell ref="G158:G159"/>
    <mergeCell ref="A168:A169"/>
    <mergeCell ref="B168:B169"/>
    <mergeCell ref="C168:C169"/>
    <mergeCell ref="G168:G169"/>
    <mergeCell ref="F168:F169"/>
    <mergeCell ref="N158:N159"/>
    <mergeCell ref="F158:F159"/>
    <mergeCell ref="N168:N169"/>
    <mergeCell ref="N177:N178"/>
    <mergeCell ref="F177:F178"/>
    <mergeCell ref="N186:N187"/>
    <mergeCell ref="F186:F187"/>
    <mergeCell ref="A177:A178"/>
    <mergeCell ref="B177:B178"/>
    <mergeCell ref="A186:A187"/>
    <mergeCell ref="B186:B187"/>
    <mergeCell ref="C186:C187"/>
    <mergeCell ref="G186:G187"/>
    <mergeCell ref="C177:C178"/>
    <mergeCell ref="G177:G178"/>
    <mergeCell ref="A195:A196"/>
    <mergeCell ref="B195:B196"/>
    <mergeCell ref="C195:C196"/>
    <mergeCell ref="G195:G196"/>
    <mergeCell ref="A204:A205"/>
    <mergeCell ref="B204:B205"/>
    <mergeCell ref="C204:C205"/>
    <mergeCell ref="G204:G205"/>
    <mergeCell ref="F204:F205"/>
    <mergeCell ref="N195:N196"/>
    <mergeCell ref="F195:F196"/>
    <mergeCell ref="N204:N205"/>
    <mergeCell ref="N213:N214"/>
    <mergeCell ref="F213:F214"/>
    <mergeCell ref="N223:N224"/>
    <mergeCell ref="F223:F224"/>
    <mergeCell ref="A213:A214"/>
    <mergeCell ref="B213:B214"/>
    <mergeCell ref="A223:A224"/>
    <mergeCell ref="B223:B224"/>
    <mergeCell ref="C223:C224"/>
    <mergeCell ref="G223:G224"/>
    <mergeCell ref="C213:C214"/>
    <mergeCell ref="G213:G214"/>
    <mergeCell ref="A232:A233"/>
    <mergeCell ref="B232:B233"/>
    <mergeCell ref="C232:C233"/>
    <mergeCell ref="G232:G233"/>
    <mergeCell ref="A241:A242"/>
    <mergeCell ref="B241:B242"/>
    <mergeCell ref="C241:C242"/>
    <mergeCell ref="G241:G242"/>
    <mergeCell ref="F241:F242"/>
    <mergeCell ref="N232:N233"/>
    <mergeCell ref="F232:F233"/>
    <mergeCell ref="N241:N242"/>
    <mergeCell ref="N251:N252"/>
    <mergeCell ref="F251:F252"/>
    <mergeCell ref="N260:N261"/>
    <mergeCell ref="F260:F261"/>
    <mergeCell ref="A251:A252"/>
    <mergeCell ref="B251:B252"/>
    <mergeCell ref="A260:A261"/>
    <mergeCell ref="B260:B261"/>
    <mergeCell ref="C260:C261"/>
    <mergeCell ref="G260:G261"/>
    <mergeCell ref="C251:C252"/>
    <mergeCell ref="G251:G252"/>
    <mergeCell ref="A269:A270"/>
    <mergeCell ref="B269:B270"/>
    <mergeCell ref="C269:C270"/>
    <mergeCell ref="G269:G270"/>
    <mergeCell ref="A278:A279"/>
    <mergeCell ref="B278:B279"/>
    <mergeCell ref="C278:C279"/>
    <mergeCell ref="G278:G279"/>
    <mergeCell ref="F278:F279"/>
    <mergeCell ref="B287:B288"/>
    <mergeCell ref="C287:C288"/>
    <mergeCell ref="G287:G288"/>
    <mergeCell ref="N269:N270"/>
    <mergeCell ref="F269:F270"/>
    <mergeCell ref="N278:N279"/>
    <mergeCell ref="N287:N288"/>
    <mergeCell ref="F287:F288"/>
    <mergeCell ref="B289:J289"/>
    <mergeCell ref="A297:A298"/>
    <mergeCell ref="B297:B298"/>
    <mergeCell ref="C297:C298"/>
    <mergeCell ref="G297:G298"/>
    <mergeCell ref="N297:N298"/>
    <mergeCell ref="F297:F298"/>
    <mergeCell ref="A287:A288"/>
    <mergeCell ref="G315:G316"/>
    <mergeCell ref="N315:N316"/>
    <mergeCell ref="F315:F316"/>
    <mergeCell ref="A306:A307"/>
    <mergeCell ref="B306:B307"/>
    <mergeCell ref="C306:C307"/>
    <mergeCell ref="G306:G307"/>
    <mergeCell ref="A335:A336"/>
    <mergeCell ref="B335:B336"/>
    <mergeCell ref="F306:F307"/>
    <mergeCell ref="A315:A316"/>
    <mergeCell ref="B315:B316"/>
    <mergeCell ref="C315:C316"/>
    <mergeCell ref="A326:A327"/>
    <mergeCell ref="B326:B327"/>
    <mergeCell ref="C326:C327"/>
    <mergeCell ref="G326:G327"/>
    <mergeCell ref="F326:F327"/>
    <mergeCell ref="C335:C336"/>
    <mergeCell ref="G353:G354"/>
    <mergeCell ref="N353:N354"/>
    <mergeCell ref="F353:F354"/>
    <mergeCell ref="G335:G336"/>
    <mergeCell ref="N335:N336"/>
    <mergeCell ref="F335:F336"/>
    <mergeCell ref="A344:A345"/>
    <mergeCell ref="B344:B345"/>
    <mergeCell ref="C344:C345"/>
    <mergeCell ref="G344:G345"/>
    <mergeCell ref="F344:F345"/>
    <mergeCell ref="A353:A354"/>
    <mergeCell ref="B353:B354"/>
    <mergeCell ref="C353:C354"/>
    <mergeCell ref="G372:G373"/>
    <mergeCell ref="N372:N373"/>
    <mergeCell ref="F372:F373"/>
    <mergeCell ref="A363:A364"/>
    <mergeCell ref="B363:B364"/>
    <mergeCell ref="C363:C364"/>
    <mergeCell ref="G363:G364"/>
    <mergeCell ref="F363:F364"/>
    <mergeCell ref="A372:A373"/>
    <mergeCell ref="B372:B373"/>
    <mergeCell ref="C372:C373"/>
    <mergeCell ref="E381:E382"/>
    <mergeCell ref="F381:F382"/>
    <mergeCell ref="G381:G382"/>
    <mergeCell ref="N381:N382"/>
    <mergeCell ref="I381:I382"/>
    <mergeCell ref="E403:E404"/>
    <mergeCell ref="F403:F404"/>
    <mergeCell ref="G403:G404"/>
    <mergeCell ref="N403:N404"/>
    <mergeCell ref="I403:I404"/>
    <mergeCell ref="E411:E412"/>
    <mergeCell ref="F411:F412"/>
    <mergeCell ref="G411:G412"/>
    <mergeCell ref="N411:N412"/>
    <mergeCell ref="I411:I412"/>
    <mergeCell ref="R411:R412"/>
    <mergeCell ref="H17:I17"/>
    <mergeCell ref="H18:I18"/>
    <mergeCell ref="H19:I19"/>
    <mergeCell ref="R381:R382"/>
    <mergeCell ref="R403:R404"/>
    <mergeCell ref="N363:N364"/>
    <mergeCell ref="N344:N345"/>
    <mergeCell ref="N326:N327"/>
    <mergeCell ref="N306:N307"/>
  </mergeCells>
  <printOptions/>
  <pageMargins left="0.39370078740157477" right="0.39370078740157477" top="0.7874015748031495" bottom="0.39370078740157477" header="0.7874015748031495" footer="0.3937007874015747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43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5" customWidth="1"/>
    <col min="2" max="16384" width="9.140625" style="26" customWidth="1"/>
  </cols>
  <sheetData>
    <row r="1" spans="1:30" s="27" customFormat="1" ht="10.5">
      <c r="A1" s="28"/>
      <c r="B1" s="29" t="s">
        <v>189</v>
      </c>
      <c r="C1" s="29" t="s">
        <v>190</v>
      </c>
      <c r="D1" s="29" t="s">
        <v>191</v>
      </c>
      <c r="E1" s="29" t="s">
        <v>192</v>
      </c>
      <c r="F1" s="29" t="s">
        <v>193</v>
      </c>
      <c r="G1" s="29" t="s">
        <v>194</v>
      </c>
      <c r="H1" s="29" t="s">
        <v>195</v>
      </c>
      <c r="I1" s="29" t="s">
        <v>196</v>
      </c>
      <c r="J1" s="29" t="s">
        <v>197</v>
      </c>
      <c r="K1" s="29" t="s">
        <v>198</v>
      </c>
      <c r="L1" s="29" t="s">
        <v>199</v>
      </c>
      <c r="M1" s="29" t="s">
        <v>200</v>
      </c>
      <c r="N1" s="29" t="s">
        <v>201</v>
      </c>
      <c r="O1" s="29" t="s">
        <v>202</v>
      </c>
      <c r="P1" s="29" t="s">
        <v>203</v>
      </c>
      <c r="Q1" s="29" t="s">
        <v>204</v>
      </c>
      <c r="R1" s="29" t="s">
        <v>205</v>
      </c>
      <c r="S1" s="29" t="s">
        <v>206</v>
      </c>
      <c r="T1" s="29" t="s">
        <v>207</v>
      </c>
      <c r="U1" s="29" t="s">
        <v>208</v>
      </c>
      <c r="V1" s="29" t="s">
        <v>209</v>
      </c>
      <c r="W1" s="29"/>
      <c r="X1" s="29" t="s">
        <v>210</v>
      </c>
      <c r="Y1" s="29" t="s">
        <v>211</v>
      </c>
      <c r="Z1" s="29" t="s">
        <v>212</v>
      </c>
      <c r="AA1" s="29" t="s">
        <v>213</v>
      </c>
      <c r="AB1" s="29" t="s">
        <v>214</v>
      </c>
      <c r="AC1" s="29" t="s">
        <v>215</v>
      </c>
      <c r="AD1" s="29" t="s">
        <v>216</v>
      </c>
    </row>
    <row r="2" spans="1:10" ht="10.5">
      <c r="A2" s="71"/>
      <c r="B2" s="72"/>
      <c r="C2" s="72"/>
      <c r="D2" s="72"/>
      <c r="E2" s="72"/>
      <c r="F2" s="72"/>
      <c r="G2" s="72"/>
      <c r="H2" s="72"/>
      <c r="I2" s="72"/>
      <c r="J2" s="72"/>
    </row>
    <row r="3" spans="1:10" ht="10.5">
      <c r="A3" s="31"/>
      <c r="B3" s="73" t="s">
        <v>217</v>
      </c>
      <c r="C3" s="73"/>
      <c r="D3" s="73"/>
      <c r="E3" s="73"/>
      <c r="F3" s="73"/>
      <c r="G3" s="73"/>
      <c r="H3" s="73"/>
      <c r="I3" s="73"/>
      <c r="J3" s="73"/>
    </row>
    <row r="4" spans="1:10" ht="10.5">
      <c r="A4" s="31"/>
      <c r="B4" s="73" t="s">
        <v>218</v>
      </c>
      <c r="C4" s="73"/>
      <c r="D4" s="73"/>
      <c r="E4" s="73"/>
      <c r="F4" s="73"/>
      <c r="G4" s="73"/>
      <c r="H4" s="73"/>
      <c r="I4" s="73"/>
      <c r="J4" s="73"/>
    </row>
    <row r="5" spans="1:10" ht="10.5">
      <c r="A5" s="71"/>
      <c r="B5" s="72"/>
      <c r="C5" s="72"/>
      <c r="D5" s="72"/>
      <c r="E5" s="72"/>
      <c r="F5" s="72"/>
      <c r="G5" s="72"/>
      <c r="H5" s="72"/>
      <c r="I5" s="72"/>
      <c r="J5" s="72"/>
    </row>
    <row r="6" spans="1:30" ht="10.5">
      <c r="A6" s="24" t="str">
        <f>'Форма 4'!A28</f>
        <v>1.</v>
      </c>
      <c r="B6" s="24">
        <f aca="true" t="shared" si="0" ref="B6:B43">ROUND(C6+D6+F6,2)</f>
        <v>6340.36</v>
      </c>
      <c r="C6" s="24">
        <f>'Форма 4'!D29</f>
        <v>2116.11</v>
      </c>
      <c r="D6" s="24">
        <f>'Форма 4'!E28</f>
        <v>29.5</v>
      </c>
      <c r="E6" s="24">
        <f>'Форма 4'!E29</f>
        <v>2.7</v>
      </c>
      <c r="F6" s="24">
        <v>4194.75</v>
      </c>
      <c r="G6" s="24">
        <v>0</v>
      </c>
      <c r="H6" s="24">
        <v>0</v>
      </c>
      <c r="I6" s="25">
        <f>'Форма 4'!I28</f>
        <v>196.3</v>
      </c>
      <c r="J6" s="25">
        <v>0</v>
      </c>
      <c r="K6" s="25">
        <f>'Форма 4'!I29</f>
        <v>0.25</v>
      </c>
      <c r="L6" s="24">
        <v>0</v>
      </c>
      <c r="M6" s="24">
        <v>0</v>
      </c>
      <c r="N6" s="24">
        <v>1631.48</v>
      </c>
      <c r="O6" s="24">
        <v>1059.41</v>
      </c>
      <c r="P6" s="24">
        <v>1629.4</v>
      </c>
      <c r="Q6" s="24">
        <v>2.08</v>
      </c>
      <c r="R6" s="24">
        <v>1058.06</v>
      </c>
      <c r="S6" s="24">
        <v>1.35</v>
      </c>
      <c r="T6" s="24">
        <v>0</v>
      </c>
      <c r="U6" s="24">
        <v>0</v>
      </c>
      <c r="V6" s="24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</row>
    <row r="7" spans="1:30" ht="10.5">
      <c r="A7" s="24" t="str">
        <f>'Форма 4'!A38</f>
        <v>2.</v>
      </c>
      <c r="B7" s="24">
        <f t="shared" si="0"/>
        <v>334.41</v>
      </c>
      <c r="C7" s="24">
        <f>'Форма 4'!D39</f>
        <v>306.52</v>
      </c>
      <c r="D7" s="24">
        <f>'Форма 4'!E38</f>
        <v>2.16</v>
      </c>
      <c r="E7" s="24">
        <f>'Форма 4'!E39</f>
        <v>1.08</v>
      </c>
      <c r="F7" s="24">
        <v>25.73</v>
      </c>
      <c r="G7" s="24">
        <v>0</v>
      </c>
      <c r="H7" s="24">
        <v>0</v>
      </c>
      <c r="I7" s="25">
        <f>'Форма 4'!I38</f>
        <v>28.07</v>
      </c>
      <c r="J7" s="25">
        <v>0</v>
      </c>
      <c r="K7" s="25">
        <f>'Форма 4'!I39</f>
        <v>0.1</v>
      </c>
      <c r="L7" s="24">
        <v>0</v>
      </c>
      <c r="M7" s="24">
        <v>0</v>
      </c>
      <c r="N7" s="24">
        <v>243</v>
      </c>
      <c r="O7" s="24">
        <v>153.8</v>
      </c>
      <c r="P7" s="24">
        <v>242.15</v>
      </c>
      <c r="Q7" s="24">
        <v>0.85</v>
      </c>
      <c r="R7" s="24">
        <v>153.26</v>
      </c>
      <c r="S7" s="24">
        <v>0.54</v>
      </c>
      <c r="T7" s="24">
        <v>0</v>
      </c>
      <c r="U7" s="24">
        <v>0</v>
      </c>
      <c r="V7" s="24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</row>
    <row r="8" spans="1:30" ht="10.5">
      <c r="A8" s="24" t="str">
        <f>'Форма 4'!A47</f>
        <v>3.</v>
      </c>
      <c r="B8" s="24">
        <f t="shared" si="0"/>
        <v>927.13</v>
      </c>
      <c r="C8" s="24">
        <f>'Форма 4'!D48</f>
        <v>629.65</v>
      </c>
      <c r="D8" s="24">
        <f>'Форма 4'!E47</f>
        <v>181.04</v>
      </c>
      <c r="E8" s="24">
        <f>'Форма 4'!E48</f>
        <v>2.45</v>
      </c>
      <c r="F8" s="24">
        <v>116.44</v>
      </c>
      <c r="G8" s="24">
        <v>0</v>
      </c>
      <c r="H8" s="24">
        <v>0</v>
      </c>
      <c r="I8" s="25">
        <f>'Форма 4'!I47</f>
        <v>58.4085</v>
      </c>
      <c r="J8" s="25">
        <v>0</v>
      </c>
      <c r="K8" s="25">
        <f>'Форма 4'!I48</f>
        <v>0.15</v>
      </c>
      <c r="L8" s="24">
        <v>0</v>
      </c>
      <c r="M8" s="24">
        <v>0</v>
      </c>
      <c r="N8" s="24">
        <v>512</v>
      </c>
      <c r="O8" s="24">
        <v>455.11</v>
      </c>
      <c r="P8" s="24">
        <v>510.02</v>
      </c>
      <c r="Q8" s="24">
        <v>1.98</v>
      </c>
      <c r="R8" s="24">
        <v>453.35</v>
      </c>
      <c r="S8" s="24">
        <v>1.76</v>
      </c>
      <c r="T8" s="24">
        <v>0</v>
      </c>
      <c r="U8" s="24">
        <v>0</v>
      </c>
      <c r="V8" s="24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</row>
    <row r="9" spans="1:30" ht="10.5">
      <c r="A9" s="24" t="str">
        <f>'Форма 4'!A57</f>
        <v>4.</v>
      </c>
      <c r="B9" s="24">
        <f t="shared" si="0"/>
        <v>13440</v>
      </c>
      <c r="C9" s="24">
        <f>'Форма 4'!D58</f>
        <v>0</v>
      </c>
      <c r="D9" s="24">
        <f>'Форма 4'!E57</f>
        <v>0</v>
      </c>
      <c r="E9" s="24">
        <f>'Форма 4'!E58</f>
        <v>0</v>
      </c>
      <c r="F9" s="24">
        <v>13440</v>
      </c>
      <c r="G9" s="24">
        <v>13070</v>
      </c>
      <c r="H9" s="24">
        <v>0</v>
      </c>
      <c r="I9" s="25">
        <f>'Форма 4'!I57</f>
        <v>0</v>
      </c>
      <c r="J9" s="25">
        <v>0</v>
      </c>
      <c r="K9" s="25">
        <f>'Форма 4'!I58</f>
        <v>0</v>
      </c>
      <c r="L9" s="24">
        <v>7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</row>
    <row r="10" spans="1:30" ht="10.5">
      <c r="A10" s="24" t="str">
        <f>'Форма 4'!A66</f>
        <v>5.</v>
      </c>
      <c r="B10" s="24">
        <f t="shared" si="0"/>
        <v>659.16</v>
      </c>
      <c r="C10" s="24">
        <f>'Форма 4'!D67</f>
        <v>310.89</v>
      </c>
      <c r="D10" s="24">
        <f>'Форма 4'!E66</f>
        <v>6.92</v>
      </c>
      <c r="E10" s="24">
        <f>'Форма 4'!E67</f>
        <v>3.45</v>
      </c>
      <c r="F10" s="24">
        <v>341.35</v>
      </c>
      <c r="G10" s="24">
        <v>0</v>
      </c>
      <c r="H10" s="24">
        <v>0</v>
      </c>
      <c r="I10" s="25">
        <f>'Форма 4'!I66</f>
        <v>29.58</v>
      </c>
      <c r="J10" s="25">
        <v>0</v>
      </c>
      <c r="K10" s="25">
        <f>'Форма 4'!I67</f>
        <v>0.32</v>
      </c>
      <c r="L10" s="24">
        <v>0</v>
      </c>
      <c r="M10" s="24">
        <v>0</v>
      </c>
      <c r="N10" s="24">
        <v>248.33</v>
      </c>
      <c r="O10" s="24">
        <v>157.17</v>
      </c>
      <c r="P10" s="24">
        <v>245.6</v>
      </c>
      <c r="Q10" s="24">
        <v>2.73</v>
      </c>
      <c r="R10" s="24">
        <v>155.45</v>
      </c>
      <c r="S10" s="24">
        <v>1.72</v>
      </c>
      <c r="T10" s="24">
        <v>0</v>
      </c>
      <c r="U10" s="24">
        <v>0</v>
      </c>
      <c r="V10" s="24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</row>
    <row r="11" spans="1:30" ht="10.5">
      <c r="A11" s="24" t="str">
        <f>'Форма 4'!A75</f>
        <v>6.</v>
      </c>
      <c r="B11" s="24">
        <f t="shared" si="0"/>
        <v>759.35</v>
      </c>
      <c r="C11" s="24">
        <f>'Форма 4'!D76</f>
        <v>391.39</v>
      </c>
      <c r="D11" s="24">
        <f>'Форма 4'!E75</f>
        <v>7.35</v>
      </c>
      <c r="E11" s="24">
        <f>'Форма 4'!E76</f>
        <v>3.67</v>
      </c>
      <c r="F11" s="24">
        <v>360.61</v>
      </c>
      <c r="G11" s="24">
        <v>0</v>
      </c>
      <c r="H11" s="24">
        <v>0</v>
      </c>
      <c r="I11" s="25">
        <f>'Форма 4'!I75</f>
        <v>37.24</v>
      </c>
      <c r="J11" s="25">
        <v>0</v>
      </c>
      <c r="K11" s="25">
        <f>'Форма 4'!I76</f>
        <v>0.34</v>
      </c>
      <c r="L11" s="24">
        <v>0</v>
      </c>
      <c r="M11" s="24">
        <v>0</v>
      </c>
      <c r="N11" s="24">
        <v>312.1</v>
      </c>
      <c r="O11" s="24">
        <v>197.53</v>
      </c>
      <c r="P11" s="24">
        <v>309.2</v>
      </c>
      <c r="Q11" s="24">
        <v>2.9</v>
      </c>
      <c r="R11" s="24">
        <v>195.7</v>
      </c>
      <c r="S11" s="24">
        <v>1.83</v>
      </c>
      <c r="T11" s="24">
        <v>0</v>
      </c>
      <c r="U11" s="24">
        <v>0</v>
      </c>
      <c r="V11" s="24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</row>
    <row r="12" spans="1:30" ht="10.5">
      <c r="A12" s="24" t="str">
        <f>'Форма 4'!A84</f>
        <v>7.</v>
      </c>
      <c r="B12" s="24">
        <f t="shared" si="0"/>
        <v>1140.76</v>
      </c>
      <c r="C12" s="24">
        <f>'Форма 4'!D85</f>
        <v>445.31</v>
      </c>
      <c r="D12" s="24">
        <f>'Форма 4'!E84</f>
        <v>13.84</v>
      </c>
      <c r="E12" s="24">
        <f>'Форма 4'!E85</f>
        <v>6.9</v>
      </c>
      <c r="F12" s="24">
        <v>681.61</v>
      </c>
      <c r="G12" s="24">
        <v>0</v>
      </c>
      <c r="H12" s="24">
        <v>0</v>
      </c>
      <c r="I12" s="25">
        <f>'Форма 4'!I84</f>
        <v>42.37</v>
      </c>
      <c r="J12" s="25">
        <v>0</v>
      </c>
      <c r="K12" s="25">
        <f>'Форма 4'!I85</f>
        <v>0.64</v>
      </c>
      <c r="L12" s="24">
        <v>0</v>
      </c>
      <c r="M12" s="24">
        <v>0</v>
      </c>
      <c r="N12" s="24">
        <v>357.25</v>
      </c>
      <c r="O12" s="24">
        <v>226.11</v>
      </c>
      <c r="P12" s="24">
        <v>351.79</v>
      </c>
      <c r="Q12" s="24">
        <v>5.46</v>
      </c>
      <c r="R12" s="24">
        <v>222.66</v>
      </c>
      <c r="S12" s="24">
        <v>3.45</v>
      </c>
      <c r="T12" s="24">
        <v>0</v>
      </c>
      <c r="U12" s="24">
        <v>0</v>
      </c>
      <c r="V12" s="24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</row>
    <row r="13" spans="1:30" ht="10.5">
      <c r="A13" s="24" t="str">
        <f>'Форма 4'!A93</f>
        <v>8.</v>
      </c>
      <c r="B13" s="24">
        <f t="shared" si="0"/>
        <v>3985.5</v>
      </c>
      <c r="C13" s="24">
        <f>'Форма 4'!D94</f>
        <v>2557.52</v>
      </c>
      <c r="D13" s="24">
        <f>'Форма 4'!E93</f>
        <v>14.49</v>
      </c>
      <c r="E13" s="24">
        <f>'Форма 4'!E94</f>
        <v>7.22</v>
      </c>
      <c r="F13" s="24">
        <v>1413.49</v>
      </c>
      <c r="G13" s="24">
        <v>0</v>
      </c>
      <c r="H13" s="24">
        <v>0</v>
      </c>
      <c r="I13" s="25">
        <f>'Форма 4'!I93</f>
        <v>228.35</v>
      </c>
      <c r="J13" s="25">
        <v>0</v>
      </c>
      <c r="K13" s="25">
        <f>'Форма 4'!I94</f>
        <v>0.67</v>
      </c>
      <c r="L13" s="24">
        <v>0</v>
      </c>
      <c r="M13" s="24">
        <v>0</v>
      </c>
      <c r="N13" s="24">
        <v>2026.14</v>
      </c>
      <c r="O13" s="24">
        <v>1282.37</v>
      </c>
      <c r="P13" s="24">
        <v>2020.44</v>
      </c>
      <c r="Q13" s="24">
        <v>5.7</v>
      </c>
      <c r="R13" s="24">
        <v>1278.76</v>
      </c>
      <c r="S13" s="24">
        <v>3.61</v>
      </c>
      <c r="T13" s="24">
        <v>0</v>
      </c>
      <c r="U13" s="24">
        <v>0</v>
      </c>
      <c r="V13" s="24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</row>
    <row r="14" spans="1:30" ht="10.5">
      <c r="A14" s="24" t="str">
        <f>'Форма 4'!A102</f>
        <v>9.</v>
      </c>
      <c r="B14" s="24">
        <f t="shared" si="0"/>
        <v>176.25</v>
      </c>
      <c r="C14" s="24">
        <f>'Форма 4'!D103</f>
        <v>147.58</v>
      </c>
      <c r="D14" s="24">
        <f>'Форма 4'!E102</f>
        <v>5.05</v>
      </c>
      <c r="E14" s="24">
        <f>'Форма 4'!E103</f>
        <v>1.08</v>
      </c>
      <c r="F14" s="24">
        <v>23.62</v>
      </c>
      <c r="G14" s="24">
        <v>0</v>
      </c>
      <c r="H14" s="24">
        <v>0</v>
      </c>
      <c r="I14" s="25">
        <f>'Форма 4'!I102</f>
        <v>14.3</v>
      </c>
      <c r="J14" s="25">
        <v>0</v>
      </c>
      <c r="K14" s="25">
        <f>'Форма 4'!I103</f>
        <v>0.1</v>
      </c>
      <c r="L14" s="24">
        <v>0</v>
      </c>
      <c r="M14" s="24">
        <v>0</v>
      </c>
      <c r="N14" s="24">
        <v>118.93</v>
      </c>
      <c r="O14" s="24">
        <v>74.33</v>
      </c>
      <c r="P14" s="24">
        <v>118.06</v>
      </c>
      <c r="Q14" s="24">
        <v>0.87</v>
      </c>
      <c r="R14" s="24">
        <v>73.79</v>
      </c>
      <c r="S14" s="24">
        <v>0.54</v>
      </c>
      <c r="T14" s="24">
        <v>0</v>
      </c>
      <c r="U14" s="24">
        <v>0</v>
      </c>
      <c r="V14" s="24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</row>
    <row r="15" spans="1:30" ht="10.5">
      <c r="A15" s="24" t="str">
        <f>'Форма 4'!A111</f>
        <v>10.</v>
      </c>
      <c r="B15" s="24">
        <f t="shared" si="0"/>
        <v>176.25</v>
      </c>
      <c r="C15" s="24">
        <f>'Форма 4'!D112</f>
        <v>147.58</v>
      </c>
      <c r="D15" s="24">
        <f>'Форма 4'!E111</f>
        <v>5.05</v>
      </c>
      <c r="E15" s="24">
        <f>'Форма 4'!E112</f>
        <v>1.08</v>
      </c>
      <c r="F15" s="24">
        <v>23.62</v>
      </c>
      <c r="G15" s="24">
        <v>0</v>
      </c>
      <c r="H15" s="24">
        <v>0</v>
      </c>
      <c r="I15" s="25">
        <f>'Форма 4'!I111</f>
        <v>14.3</v>
      </c>
      <c r="J15" s="25">
        <v>0</v>
      </c>
      <c r="K15" s="25">
        <f>'Форма 4'!I112</f>
        <v>0.1</v>
      </c>
      <c r="L15" s="24">
        <v>0</v>
      </c>
      <c r="M15" s="24">
        <v>0</v>
      </c>
      <c r="N15" s="24">
        <v>118.93</v>
      </c>
      <c r="O15" s="24">
        <v>74.33</v>
      </c>
      <c r="P15" s="24">
        <v>118.06</v>
      </c>
      <c r="Q15" s="24">
        <v>0.87</v>
      </c>
      <c r="R15" s="24">
        <v>73.79</v>
      </c>
      <c r="S15" s="24">
        <v>0.54</v>
      </c>
      <c r="T15" s="24">
        <v>0</v>
      </c>
      <c r="U15" s="24">
        <v>0</v>
      </c>
      <c r="V15" s="24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</row>
    <row r="16" spans="1:30" ht="10.5">
      <c r="A16" s="24" t="str">
        <f>'Форма 4'!A120</f>
        <v>11.</v>
      </c>
      <c r="B16" s="24">
        <f t="shared" si="0"/>
        <v>1344.66</v>
      </c>
      <c r="C16" s="24">
        <f>'Форма 4'!D121</f>
        <v>558.99</v>
      </c>
      <c r="D16" s="24">
        <f>'Форма 4'!E120</f>
        <v>7.94</v>
      </c>
      <c r="E16" s="24">
        <f>'Форма 4'!E121</f>
        <v>1.08</v>
      </c>
      <c r="F16" s="24">
        <v>777.73</v>
      </c>
      <c r="G16" s="24">
        <v>0</v>
      </c>
      <c r="H16" s="24">
        <v>0</v>
      </c>
      <c r="I16" s="25">
        <f>'Форма 4'!I120</f>
        <v>51.19</v>
      </c>
      <c r="J16" s="25">
        <v>0</v>
      </c>
      <c r="K16" s="25">
        <f>'Форма 4'!I121</f>
        <v>0.1</v>
      </c>
      <c r="L16" s="24">
        <v>0</v>
      </c>
      <c r="M16" s="24">
        <v>0</v>
      </c>
      <c r="N16" s="24">
        <v>448.06</v>
      </c>
      <c r="O16" s="24">
        <v>280.04</v>
      </c>
      <c r="P16" s="24">
        <v>447.19</v>
      </c>
      <c r="Q16" s="24">
        <v>0.87</v>
      </c>
      <c r="R16" s="24">
        <v>279.5</v>
      </c>
      <c r="S16" s="24">
        <v>0.54</v>
      </c>
      <c r="T16" s="24">
        <v>0</v>
      </c>
      <c r="U16" s="24">
        <v>0</v>
      </c>
      <c r="V16" s="24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</row>
    <row r="17" spans="1:30" ht="10.5">
      <c r="A17" s="24" t="str">
        <f>'Форма 4'!A129</f>
        <v>12.</v>
      </c>
      <c r="B17" s="24">
        <f t="shared" si="0"/>
        <v>774.01</v>
      </c>
      <c r="C17" s="24">
        <f>'Форма 4'!D130</f>
        <v>207.04</v>
      </c>
      <c r="D17" s="24">
        <f>'Форма 4'!E129</f>
        <v>0.96</v>
      </c>
      <c r="E17" s="24">
        <f>'Форма 4'!E130</f>
        <v>0</v>
      </c>
      <c r="F17" s="24">
        <v>566.01</v>
      </c>
      <c r="G17" s="24">
        <v>0</v>
      </c>
      <c r="H17" s="24">
        <v>0</v>
      </c>
      <c r="I17" s="25">
        <f>'Форма 4'!I129</f>
        <v>18.72</v>
      </c>
      <c r="J17" s="25">
        <v>0</v>
      </c>
      <c r="K17" s="25">
        <f>'Форма 4'!I130</f>
        <v>0</v>
      </c>
      <c r="L17" s="24">
        <v>0</v>
      </c>
      <c r="M17" s="24">
        <v>0</v>
      </c>
      <c r="N17" s="24">
        <v>165.63</v>
      </c>
      <c r="O17" s="24">
        <v>103.52</v>
      </c>
      <c r="P17" s="24">
        <v>165.63</v>
      </c>
      <c r="Q17" s="24">
        <v>0</v>
      </c>
      <c r="R17" s="24">
        <v>103.52</v>
      </c>
      <c r="S17" s="24">
        <v>0</v>
      </c>
      <c r="T17" s="24">
        <v>0</v>
      </c>
      <c r="U17" s="24">
        <v>0</v>
      </c>
      <c r="V17" s="24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</row>
    <row r="18" spans="1:30" ht="10.5">
      <c r="A18" s="24" t="str">
        <f>'Форма 4'!A139</f>
        <v>13.</v>
      </c>
      <c r="B18" s="24">
        <f t="shared" si="0"/>
        <v>1411.32</v>
      </c>
      <c r="C18" s="24">
        <f>'Форма 4'!D140</f>
        <v>824.54</v>
      </c>
      <c r="D18" s="24">
        <f>'Форма 4'!E139</f>
        <v>0.96</v>
      </c>
      <c r="E18" s="24">
        <f>'Форма 4'!E140</f>
        <v>0</v>
      </c>
      <c r="F18" s="24">
        <v>585.82</v>
      </c>
      <c r="G18" s="24">
        <v>0</v>
      </c>
      <c r="H18" s="24">
        <v>0</v>
      </c>
      <c r="I18" s="25">
        <f>'Форма 4'!I139</f>
        <v>80.6</v>
      </c>
      <c r="J18" s="25">
        <v>0</v>
      </c>
      <c r="K18" s="25">
        <f>'Форма 4'!I140</f>
        <v>0</v>
      </c>
      <c r="L18" s="24">
        <v>0</v>
      </c>
      <c r="M18" s="24">
        <v>0</v>
      </c>
      <c r="N18" s="24">
        <v>659.63</v>
      </c>
      <c r="O18" s="24">
        <v>412.27</v>
      </c>
      <c r="P18" s="24">
        <v>659.63</v>
      </c>
      <c r="Q18" s="24">
        <v>0</v>
      </c>
      <c r="R18" s="24">
        <v>412.27</v>
      </c>
      <c r="S18" s="24">
        <v>0</v>
      </c>
      <c r="T18" s="24">
        <v>0</v>
      </c>
      <c r="U18" s="24">
        <v>0</v>
      </c>
      <c r="V18" s="24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</row>
    <row r="19" spans="1:30" ht="10.5">
      <c r="A19" s="24" t="str">
        <f>'Форма 4'!A148</f>
        <v>14.</v>
      </c>
      <c r="B19" s="24">
        <f t="shared" si="0"/>
        <v>4244.2</v>
      </c>
      <c r="C19" s="24">
        <f>'Форма 4'!D149</f>
        <v>3896.9</v>
      </c>
      <c r="D19" s="24">
        <f>'Форма 4'!E148</f>
        <v>2.69</v>
      </c>
      <c r="E19" s="24">
        <f>'Форма 4'!E149</f>
        <v>0.14</v>
      </c>
      <c r="F19" s="24">
        <v>344.61</v>
      </c>
      <c r="G19" s="24">
        <v>0</v>
      </c>
      <c r="H19" s="24">
        <v>0</v>
      </c>
      <c r="I19" s="25">
        <f>'Форма 4'!I148</f>
        <v>306.36</v>
      </c>
      <c r="J19" s="25">
        <v>0</v>
      </c>
      <c r="K19" s="25">
        <f>'Форма 4'!I149</f>
        <v>0.0125</v>
      </c>
      <c r="L19" s="24">
        <v>0</v>
      </c>
      <c r="M19" s="24">
        <v>0</v>
      </c>
      <c r="N19" s="24">
        <v>3702.19</v>
      </c>
      <c r="O19" s="24">
        <v>1831.61</v>
      </c>
      <c r="P19" s="24">
        <v>3702.06</v>
      </c>
      <c r="Q19" s="24">
        <v>0.13</v>
      </c>
      <c r="R19" s="24">
        <v>1831.54</v>
      </c>
      <c r="S19" s="24">
        <v>0.07</v>
      </c>
      <c r="T19" s="24">
        <v>0</v>
      </c>
      <c r="U19" s="24">
        <v>0</v>
      </c>
      <c r="V19" s="24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</row>
    <row r="20" spans="1:30" ht="10.5">
      <c r="A20" s="24" t="str">
        <f>'Форма 4'!A158</f>
        <v>15.</v>
      </c>
      <c r="B20" s="24">
        <f t="shared" si="0"/>
        <v>1930.84</v>
      </c>
      <c r="C20" s="24">
        <f>'Форма 4'!D159</f>
        <v>1121.48</v>
      </c>
      <c r="D20" s="24">
        <f>'Форма 4'!E158</f>
        <v>7.94</v>
      </c>
      <c r="E20" s="24">
        <f>'Форма 4'!E159</f>
        <v>1.08</v>
      </c>
      <c r="F20" s="24">
        <v>801.42</v>
      </c>
      <c r="G20" s="24">
        <v>0</v>
      </c>
      <c r="H20" s="24">
        <v>0</v>
      </c>
      <c r="I20" s="25">
        <f>'Форма 4'!I158</f>
        <v>102.7</v>
      </c>
      <c r="J20" s="25">
        <v>0</v>
      </c>
      <c r="K20" s="25">
        <f>'Форма 4'!I159</f>
        <v>0.1</v>
      </c>
      <c r="L20" s="24">
        <v>0</v>
      </c>
      <c r="M20" s="24">
        <v>0</v>
      </c>
      <c r="N20" s="24">
        <v>898.05</v>
      </c>
      <c r="O20" s="24">
        <v>561.28</v>
      </c>
      <c r="P20" s="24">
        <v>897.18</v>
      </c>
      <c r="Q20" s="24">
        <v>0.87</v>
      </c>
      <c r="R20" s="24">
        <v>560.74</v>
      </c>
      <c r="S20" s="24">
        <v>0.54</v>
      </c>
      <c r="T20" s="24">
        <v>0</v>
      </c>
      <c r="U20" s="24">
        <v>0</v>
      </c>
      <c r="V20" s="24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</row>
    <row r="21" spans="1:30" ht="10.5">
      <c r="A21" s="24" t="str">
        <f>'Форма 4'!A168</f>
        <v>16.</v>
      </c>
      <c r="B21" s="24">
        <f t="shared" si="0"/>
        <v>774.01</v>
      </c>
      <c r="C21" s="24">
        <f>'Форма 4'!D169</f>
        <v>207.04</v>
      </c>
      <c r="D21" s="24">
        <f>'Форма 4'!E168</f>
        <v>0.96</v>
      </c>
      <c r="E21" s="24">
        <f>'Форма 4'!E169</f>
        <v>0</v>
      </c>
      <c r="F21" s="24">
        <v>566.01</v>
      </c>
      <c r="G21" s="24">
        <v>0</v>
      </c>
      <c r="H21" s="24">
        <v>0</v>
      </c>
      <c r="I21" s="25">
        <f>'Форма 4'!I168</f>
        <v>18.72</v>
      </c>
      <c r="J21" s="25">
        <v>0</v>
      </c>
      <c r="K21" s="25">
        <f>'Форма 4'!I169</f>
        <v>0</v>
      </c>
      <c r="L21" s="24">
        <v>0</v>
      </c>
      <c r="M21" s="24">
        <v>0</v>
      </c>
      <c r="N21" s="24">
        <v>165.63</v>
      </c>
      <c r="O21" s="24">
        <v>103.52</v>
      </c>
      <c r="P21" s="24">
        <v>165.63</v>
      </c>
      <c r="Q21" s="24">
        <v>0</v>
      </c>
      <c r="R21" s="24">
        <v>103.52</v>
      </c>
      <c r="S21" s="24">
        <v>0</v>
      </c>
      <c r="T21" s="24">
        <v>0</v>
      </c>
      <c r="U21" s="24">
        <v>0</v>
      </c>
      <c r="V21" s="24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</row>
    <row r="22" spans="1:30" ht="10.5">
      <c r="A22" s="24" t="str">
        <f>'Форма 4'!A177</f>
        <v>17.</v>
      </c>
      <c r="B22" s="24">
        <f t="shared" si="0"/>
        <v>1281.87</v>
      </c>
      <c r="C22" s="24">
        <f>'Форма 4'!D178</f>
        <v>881.57</v>
      </c>
      <c r="D22" s="24">
        <f>'Форма 4'!E177</f>
        <v>0.96</v>
      </c>
      <c r="E22" s="24">
        <f>'Форма 4'!E178</f>
        <v>0</v>
      </c>
      <c r="F22" s="24">
        <v>399.34</v>
      </c>
      <c r="G22" s="24">
        <v>0</v>
      </c>
      <c r="H22" s="24">
        <v>0</v>
      </c>
      <c r="I22" s="25">
        <f>'Форма 4'!I177</f>
        <v>80.73</v>
      </c>
      <c r="J22" s="25">
        <v>0</v>
      </c>
      <c r="K22" s="25">
        <f>'Форма 4'!I178</f>
        <v>0</v>
      </c>
      <c r="L22" s="24">
        <v>0</v>
      </c>
      <c r="M22" s="24">
        <v>0</v>
      </c>
      <c r="N22" s="24">
        <v>705.26</v>
      </c>
      <c r="O22" s="24">
        <v>440.79</v>
      </c>
      <c r="P22" s="24">
        <v>705.26</v>
      </c>
      <c r="Q22" s="24">
        <v>0</v>
      </c>
      <c r="R22" s="24">
        <v>440.79</v>
      </c>
      <c r="S22" s="24">
        <v>0</v>
      </c>
      <c r="T22" s="24">
        <v>0</v>
      </c>
      <c r="U22" s="24">
        <v>0</v>
      </c>
      <c r="V22" s="24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</row>
    <row r="23" spans="1:30" ht="10.5">
      <c r="A23" s="24" t="str">
        <f>'Форма 4'!A186</f>
        <v>18.</v>
      </c>
      <c r="B23" s="24">
        <f t="shared" si="0"/>
        <v>774.01</v>
      </c>
      <c r="C23" s="24">
        <f>'Форма 4'!D187</f>
        <v>207.04</v>
      </c>
      <c r="D23" s="24">
        <f>'Форма 4'!E186</f>
        <v>0.96</v>
      </c>
      <c r="E23" s="24">
        <f>'Форма 4'!E187</f>
        <v>0</v>
      </c>
      <c r="F23" s="24">
        <v>566.01</v>
      </c>
      <c r="G23" s="24">
        <v>0</v>
      </c>
      <c r="H23" s="24">
        <v>0</v>
      </c>
      <c r="I23" s="25">
        <f>'Форма 4'!I186</f>
        <v>18.72</v>
      </c>
      <c r="J23" s="25">
        <v>0</v>
      </c>
      <c r="K23" s="25">
        <f>'Форма 4'!I187</f>
        <v>0</v>
      </c>
      <c r="L23" s="24">
        <v>0</v>
      </c>
      <c r="M23" s="24">
        <v>0</v>
      </c>
      <c r="N23" s="24">
        <v>165.63</v>
      </c>
      <c r="O23" s="24">
        <v>103.52</v>
      </c>
      <c r="P23" s="24">
        <v>165.63</v>
      </c>
      <c r="Q23" s="24">
        <v>0</v>
      </c>
      <c r="R23" s="24">
        <v>103.52</v>
      </c>
      <c r="S23" s="24">
        <v>0</v>
      </c>
      <c r="T23" s="24">
        <v>0</v>
      </c>
      <c r="U23" s="24">
        <v>0</v>
      </c>
      <c r="V23" s="24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</row>
    <row r="24" spans="1:30" ht="10.5">
      <c r="A24" s="24" t="str">
        <f>'Форма 4'!A195</f>
        <v>19.</v>
      </c>
      <c r="B24" s="24">
        <f t="shared" si="0"/>
        <v>176.25</v>
      </c>
      <c r="C24" s="24">
        <f>'Форма 4'!D196</f>
        <v>147.58</v>
      </c>
      <c r="D24" s="24">
        <f>'Форма 4'!E195</f>
        <v>5.05</v>
      </c>
      <c r="E24" s="24">
        <f>'Форма 4'!E196</f>
        <v>1.08</v>
      </c>
      <c r="F24" s="24">
        <v>23.62</v>
      </c>
      <c r="G24" s="24">
        <v>0</v>
      </c>
      <c r="H24" s="24">
        <v>0</v>
      </c>
      <c r="I24" s="25">
        <f>'Форма 4'!I195</f>
        <v>14.3</v>
      </c>
      <c r="J24" s="25">
        <v>0</v>
      </c>
      <c r="K24" s="25">
        <f>'Форма 4'!I196</f>
        <v>0.1</v>
      </c>
      <c r="L24" s="24">
        <v>0</v>
      </c>
      <c r="M24" s="24">
        <v>0</v>
      </c>
      <c r="N24" s="24">
        <v>118.93</v>
      </c>
      <c r="O24" s="24">
        <v>74.33</v>
      </c>
      <c r="P24" s="24">
        <v>118.06</v>
      </c>
      <c r="Q24" s="24">
        <v>0.87</v>
      </c>
      <c r="R24" s="24">
        <v>73.79</v>
      </c>
      <c r="S24" s="24">
        <v>0.54</v>
      </c>
      <c r="T24" s="24">
        <v>0</v>
      </c>
      <c r="U24" s="24">
        <v>0</v>
      </c>
      <c r="V24" s="24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</row>
    <row r="25" spans="1:30" ht="10.5">
      <c r="A25" s="24" t="str">
        <f>'Форма 4'!A204</f>
        <v>20.</v>
      </c>
      <c r="B25" s="24">
        <f t="shared" si="0"/>
        <v>1344.66</v>
      </c>
      <c r="C25" s="24">
        <f>'Форма 4'!D205</f>
        <v>558.99</v>
      </c>
      <c r="D25" s="24">
        <f>'Форма 4'!E204</f>
        <v>7.94</v>
      </c>
      <c r="E25" s="24">
        <f>'Форма 4'!E205</f>
        <v>1.08</v>
      </c>
      <c r="F25" s="24">
        <v>777.73</v>
      </c>
      <c r="G25" s="24">
        <v>0</v>
      </c>
      <c r="H25" s="24">
        <v>0</v>
      </c>
      <c r="I25" s="25">
        <f>'Форма 4'!I204</f>
        <v>51.19</v>
      </c>
      <c r="J25" s="25">
        <v>0</v>
      </c>
      <c r="K25" s="25">
        <f>'Форма 4'!I205</f>
        <v>0.1</v>
      </c>
      <c r="L25" s="24">
        <v>0</v>
      </c>
      <c r="M25" s="24">
        <v>0</v>
      </c>
      <c r="N25" s="24">
        <v>448.06</v>
      </c>
      <c r="O25" s="24">
        <v>280.04</v>
      </c>
      <c r="P25" s="24">
        <v>447.19</v>
      </c>
      <c r="Q25" s="24">
        <v>0.87</v>
      </c>
      <c r="R25" s="24">
        <v>279.5</v>
      </c>
      <c r="S25" s="24">
        <v>0.54</v>
      </c>
      <c r="T25" s="24">
        <v>0</v>
      </c>
      <c r="U25" s="24">
        <v>0</v>
      </c>
      <c r="V25" s="24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</row>
    <row r="26" spans="1:30" ht="10.5">
      <c r="A26" s="24" t="str">
        <f>'Форма 4'!A213</f>
        <v>21.</v>
      </c>
      <c r="B26" s="24">
        <f t="shared" si="0"/>
        <v>1545.11</v>
      </c>
      <c r="C26" s="24">
        <f>'Форма 4'!D214</f>
        <v>724.54</v>
      </c>
      <c r="D26" s="24">
        <f>'Форма 4'!E213</f>
        <v>7.94</v>
      </c>
      <c r="E26" s="24">
        <f>'Форма 4'!E214</f>
        <v>1.08</v>
      </c>
      <c r="F26" s="24">
        <v>812.63</v>
      </c>
      <c r="G26" s="24">
        <v>0</v>
      </c>
      <c r="H26" s="24">
        <v>0</v>
      </c>
      <c r="I26" s="25">
        <f>'Форма 4'!I213</f>
        <v>66.35</v>
      </c>
      <c r="J26" s="25">
        <v>0</v>
      </c>
      <c r="K26" s="25">
        <f>'Форма 4'!I214</f>
        <v>0.1</v>
      </c>
      <c r="L26" s="24">
        <v>0</v>
      </c>
      <c r="M26" s="24">
        <v>0</v>
      </c>
      <c r="N26" s="24">
        <v>580.5</v>
      </c>
      <c r="O26" s="24">
        <v>362.81</v>
      </c>
      <c r="P26" s="24">
        <v>579.63</v>
      </c>
      <c r="Q26" s="24">
        <v>0.87</v>
      </c>
      <c r="R26" s="24">
        <v>362.27</v>
      </c>
      <c r="S26" s="24">
        <v>0.54</v>
      </c>
      <c r="T26" s="24">
        <v>0</v>
      </c>
      <c r="U26" s="24">
        <v>0</v>
      </c>
      <c r="V26" s="24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</row>
    <row r="27" spans="1:30" ht="10.5">
      <c r="A27" s="24" t="str">
        <f>'Форма 4'!A223</f>
        <v>22.</v>
      </c>
      <c r="B27" s="24">
        <f t="shared" si="0"/>
        <v>774.01</v>
      </c>
      <c r="C27" s="24">
        <f>'Форма 4'!D224</f>
        <v>207.04</v>
      </c>
      <c r="D27" s="24">
        <f>'Форма 4'!E223</f>
        <v>0.96</v>
      </c>
      <c r="E27" s="24">
        <f>'Форма 4'!E224</f>
        <v>0</v>
      </c>
      <c r="F27" s="24">
        <v>566.01</v>
      </c>
      <c r="G27" s="24">
        <v>0</v>
      </c>
      <c r="H27" s="24">
        <v>0</v>
      </c>
      <c r="I27" s="25">
        <f>'Форма 4'!I223</f>
        <v>18.72</v>
      </c>
      <c r="J27" s="25">
        <v>0</v>
      </c>
      <c r="K27" s="25">
        <f>'Форма 4'!I224</f>
        <v>0</v>
      </c>
      <c r="L27" s="24">
        <v>0</v>
      </c>
      <c r="M27" s="24">
        <v>0</v>
      </c>
      <c r="N27" s="24">
        <v>165.63</v>
      </c>
      <c r="O27" s="24">
        <v>103.52</v>
      </c>
      <c r="P27" s="24">
        <v>165.63</v>
      </c>
      <c r="Q27" s="24">
        <v>0</v>
      </c>
      <c r="R27" s="24">
        <v>103.52</v>
      </c>
      <c r="S27" s="24">
        <v>0</v>
      </c>
      <c r="T27" s="24">
        <v>0</v>
      </c>
      <c r="U27" s="24">
        <v>0</v>
      </c>
      <c r="V27" s="24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</row>
    <row r="28" spans="1:30" ht="10.5">
      <c r="A28" s="24" t="str">
        <f>'Форма 4'!A232</f>
        <v>23.</v>
      </c>
      <c r="B28" s="24">
        <f t="shared" si="0"/>
        <v>3136.87</v>
      </c>
      <c r="C28" s="24">
        <f>'Форма 4'!D233</f>
        <v>3065.38</v>
      </c>
      <c r="D28" s="24">
        <f>'Форма 4'!E232</f>
        <v>25.33</v>
      </c>
      <c r="E28" s="24">
        <f>'Форма 4'!E233</f>
        <v>3.02</v>
      </c>
      <c r="F28" s="24">
        <v>46.16</v>
      </c>
      <c r="G28" s="24">
        <v>0</v>
      </c>
      <c r="H28" s="24">
        <v>0</v>
      </c>
      <c r="I28" s="25">
        <f>'Форма 4'!I232</f>
        <v>224.57</v>
      </c>
      <c r="J28" s="25">
        <v>0</v>
      </c>
      <c r="K28" s="25">
        <f>'Форма 4'!I233</f>
        <v>0.28</v>
      </c>
      <c r="L28" s="24">
        <v>0</v>
      </c>
      <c r="M28" s="24">
        <v>0</v>
      </c>
      <c r="N28" s="24">
        <v>2516.09</v>
      </c>
      <c r="O28" s="24">
        <v>1902.41</v>
      </c>
      <c r="P28" s="24">
        <v>2513.61</v>
      </c>
      <c r="Q28" s="24">
        <v>2.48</v>
      </c>
      <c r="R28" s="24">
        <v>1900.54</v>
      </c>
      <c r="S28" s="24">
        <v>1.87</v>
      </c>
      <c r="T28" s="24">
        <v>0</v>
      </c>
      <c r="U28" s="24">
        <v>0</v>
      </c>
      <c r="V28" s="24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</row>
    <row r="29" spans="1:30" ht="10.5">
      <c r="A29" s="24" t="str">
        <f>'Форма 4'!A241</f>
        <v>24.</v>
      </c>
      <c r="B29" s="24">
        <f t="shared" si="0"/>
        <v>193</v>
      </c>
      <c r="C29" s="24">
        <f>'Форма 4'!D242</f>
        <v>0</v>
      </c>
      <c r="D29" s="24">
        <f>'Форма 4'!E241</f>
        <v>0</v>
      </c>
      <c r="E29" s="24">
        <f>'Форма 4'!E242</f>
        <v>0</v>
      </c>
      <c r="F29" s="24">
        <v>193</v>
      </c>
      <c r="G29" s="24">
        <v>175</v>
      </c>
      <c r="H29" s="24">
        <v>0</v>
      </c>
      <c r="I29" s="25">
        <f>'Форма 4'!I241</f>
        <v>0</v>
      </c>
      <c r="J29" s="25">
        <v>0</v>
      </c>
      <c r="K29" s="25">
        <f>'Форма 4'!I242</f>
        <v>0</v>
      </c>
      <c r="L29" s="24">
        <v>7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</row>
    <row r="30" spans="1:30" ht="10.5">
      <c r="A30" s="24" t="str">
        <f>'Форма 4'!A251</f>
        <v>25.</v>
      </c>
      <c r="B30" s="24">
        <f t="shared" si="0"/>
        <v>127</v>
      </c>
      <c r="C30" s="24">
        <f>'Форма 4'!D252</f>
        <v>0</v>
      </c>
      <c r="D30" s="24">
        <f>'Форма 4'!E251</f>
        <v>0</v>
      </c>
      <c r="E30" s="24">
        <f>'Форма 4'!E252</f>
        <v>0</v>
      </c>
      <c r="F30" s="24">
        <v>127</v>
      </c>
      <c r="G30" s="24">
        <v>111</v>
      </c>
      <c r="H30" s="24">
        <v>0</v>
      </c>
      <c r="I30" s="25">
        <f>'Форма 4'!I251</f>
        <v>0</v>
      </c>
      <c r="J30" s="25">
        <v>0</v>
      </c>
      <c r="K30" s="25">
        <f>'Форма 4'!I252</f>
        <v>0</v>
      </c>
      <c r="L30" s="24">
        <v>7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</row>
    <row r="31" spans="1:30" ht="10.5">
      <c r="A31" s="24" t="str">
        <f>'Форма 4'!A260</f>
        <v>26.</v>
      </c>
      <c r="B31" s="24">
        <f t="shared" si="0"/>
        <v>65.3</v>
      </c>
      <c r="C31" s="24">
        <f>'Форма 4'!D261</f>
        <v>0</v>
      </c>
      <c r="D31" s="24">
        <f>'Форма 4'!E260</f>
        <v>0</v>
      </c>
      <c r="E31" s="24">
        <f>'Форма 4'!E261</f>
        <v>0</v>
      </c>
      <c r="F31" s="24">
        <v>65.3</v>
      </c>
      <c r="G31" s="24">
        <v>63</v>
      </c>
      <c r="H31" s="24">
        <v>0</v>
      </c>
      <c r="I31" s="25">
        <f>'Форма 4'!I260</f>
        <v>0</v>
      </c>
      <c r="J31" s="25">
        <v>0</v>
      </c>
      <c r="K31" s="25">
        <f>'Форма 4'!I261</f>
        <v>0</v>
      </c>
      <c r="L31" s="24">
        <v>7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</row>
    <row r="32" spans="1:30" ht="10.5">
      <c r="A32" s="24" t="str">
        <f>'Форма 4'!A269</f>
        <v>27.</v>
      </c>
      <c r="B32" s="24">
        <f t="shared" si="0"/>
        <v>2719.2</v>
      </c>
      <c r="C32" s="24">
        <f>'Форма 4'!D270</f>
        <v>446.4</v>
      </c>
      <c r="D32" s="24">
        <f>'Форма 4'!E269</f>
        <v>5.58</v>
      </c>
      <c r="E32" s="24">
        <f>'Форма 4'!E270</f>
        <v>0.86</v>
      </c>
      <c r="F32" s="24">
        <v>2267.22</v>
      </c>
      <c r="G32" s="24">
        <v>0</v>
      </c>
      <c r="H32" s="24">
        <v>0</v>
      </c>
      <c r="I32" s="25">
        <f>'Форма 4'!I269</f>
        <v>41.41</v>
      </c>
      <c r="J32" s="25">
        <v>0</v>
      </c>
      <c r="K32" s="25">
        <f>'Форма 4'!I270</f>
        <v>0.08</v>
      </c>
      <c r="L32" s="24">
        <v>0</v>
      </c>
      <c r="M32" s="24">
        <v>0</v>
      </c>
      <c r="N32" s="24">
        <v>371.23</v>
      </c>
      <c r="O32" s="24">
        <v>290.72</v>
      </c>
      <c r="P32" s="24">
        <v>370.51</v>
      </c>
      <c r="Q32" s="24">
        <v>0.72</v>
      </c>
      <c r="R32" s="24">
        <v>290.16</v>
      </c>
      <c r="S32" s="24">
        <v>0.56</v>
      </c>
      <c r="T32" s="24">
        <v>0</v>
      </c>
      <c r="U32" s="24">
        <v>0</v>
      </c>
      <c r="V32" s="24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</row>
    <row r="33" spans="1:30" ht="10.5">
      <c r="A33" s="24" t="str">
        <f>'Форма 4'!A278</f>
        <v>28.</v>
      </c>
      <c r="B33" s="24">
        <f t="shared" si="0"/>
        <v>160</v>
      </c>
      <c r="C33" s="24">
        <f>'Форма 4'!D279</f>
        <v>0</v>
      </c>
      <c r="D33" s="24">
        <f>'Форма 4'!E278</f>
        <v>0</v>
      </c>
      <c r="E33" s="24">
        <f>'Форма 4'!E279</f>
        <v>0</v>
      </c>
      <c r="F33" s="24">
        <v>160</v>
      </c>
      <c r="G33" s="24">
        <v>155</v>
      </c>
      <c r="H33" s="24">
        <v>0</v>
      </c>
      <c r="I33" s="25">
        <f>'Форма 4'!I278</f>
        <v>0</v>
      </c>
      <c r="J33" s="25">
        <v>0</v>
      </c>
      <c r="K33" s="25">
        <f>'Форма 4'!I279</f>
        <v>0</v>
      </c>
      <c r="L33" s="24">
        <v>7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</row>
    <row r="34" spans="1:30" ht="10.5">
      <c r="A34" s="24" t="str">
        <f>'Форма 4'!A287</f>
        <v>29.</v>
      </c>
      <c r="B34" s="24">
        <f t="shared" si="0"/>
        <v>6.03</v>
      </c>
      <c r="C34" s="24">
        <f>'Форма 4'!D288</f>
        <v>3.7</v>
      </c>
      <c r="D34" s="24">
        <f>'Форма 4'!E287</f>
        <v>1.63</v>
      </c>
      <c r="E34" s="24">
        <f>'Форма 4'!E288</f>
        <v>0.1</v>
      </c>
      <c r="F34" s="24">
        <v>0.7</v>
      </c>
      <c r="G34" s="24">
        <v>0</v>
      </c>
      <c r="H34" s="24">
        <v>0</v>
      </c>
      <c r="I34" s="25">
        <f>'Форма 4'!I287</f>
        <v>0.33097</v>
      </c>
      <c r="J34" s="25">
        <v>0</v>
      </c>
      <c r="K34" s="25">
        <f>'Форма 4'!I288</f>
        <v>0.005875</v>
      </c>
      <c r="L34" s="24">
        <v>0</v>
      </c>
      <c r="M34" s="24">
        <v>0</v>
      </c>
      <c r="N34" s="24">
        <v>4.03</v>
      </c>
      <c r="O34" s="24">
        <v>2.05</v>
      </c>
      <c r="P34" s="24">
        <v>3.92</v>
      </c>
      <c r="Q34" s="24">
        <v>0.11</v>
      </c>
      <c r="R34" s="24">
        <v>2</v>
      </c>
      <c r="S34" s="24">
        <v>0.05</v>
      </c>
      <c r="T34" s="24">
        <v>0</v>
      </c>
      <c r="U34" s="24">
        <v>0</v>
      </c>
      <c r="V34" s="24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</row>
    <row r="35" spans="1:30" ht="10.5">
      <c r="A35" s="24" t="str">
        <f>'Форма 4'!A297</f>
        <v>30.</v>
      </c>
      <c r="B35" s="24">
        <f t="shared" si="0"/>
        <v>14.3</v>
      </c>
      <c r="C35" s="24">
        <f>'Форма 4'!D298</f>
        <v>0</v>
      </c>
      <c r="D35" s="24">
        <f>'Форма 4'!E297</f>
        <v>0</v>
      </c>
      <c r="E35" s="24">
        <f>'Форма 4'!E298</f>
        <v>0</v>
      </c>
      <c r="F35" s="24">
        <v>14.3</v>
      </c>
      <c r="G35" s="24">
        <v>13.5</v>
      </c>
      <c r="H35" s="24">
        <v>0</v>
      </c>
      <c r="I35" s="25">
        <f>'Форма 4'!I297</f>
        <v>0</v>
      </c>
      <c r="J35" s="25">
        <v>0</v>
      </c>
      <c r="K35" s="25">
        <f>'Форма 4'!I298</f>
        <v>0</v>
      </c>
      <c r="L35" s="24">
        <v>7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</row>
    <row r="36" spans="1:30" ht="10.5">
      <c r="A36" s="24" t="str">
        <f>'Форма 4'!A306</f>
        <v>31.</v>
      </c>
      <c r="B36" s="24">
        <f t="shared" si="0"/>
        <v>2137.94</v>
      </c>
      <c r="C36" s="24">
        <f>'Форма 4'!D307</f>
        <v>1436.69</v>
      </c>
      <c r="D36" s="24">
        <f>'Форма 4'!E306</f>
        <v>7.94</v>
      </c>
      <c r="E36" s="24">
        <f>'Форма 4'!E307</f>
        <v>1.08</v>
      </c>
      <c r="F36" s="24">
        <v>693.31</v>
      </c>
      <c r="G36" s="24">
        <v>0</v>
      </c>
      <c r="H36" s="24">
        <v>0</v>
      </c>
      <c r="I36" s="25">
        <f>'Форма 4'!I306</f>
        <v>129.9</v>
      </c>
      <c r="J36" s="25">
        <v>0</v>
      </c>
      <c r="K36" s="25">
        <f>'Форма 4'!I307</f>
        <v>0.1</v>
      </c>
      <c r="L36" s="24">
        <v>0</v>
      </c>
      <c r="M36" s="24">
        <v>0</v>
      </c>
      <c r="N36" s="24">
        <v>1150.22</v>
      </c>
      <c r="O36" s="24">
        <v>718.89</v>
      </c>
      <c r="P36" s="24">
        <v>1149.35</v>
      </c>
      <c r="Q36" s="24">
        <v>0.87</v>
      </c>
      <c r="R36" s="24">
        <v>718.35</v>
      </c>
      <c r="S36" s="24">
        <v>0.54</v>
      </c>
      <c r="T36" s="24">
        <v>0</v>
      </c>
      <c r="U36" s="24">
        <v>0</v>
      </c>
      <c r="V36" s="24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</row>
    <row r="37" spans="1:30" ht="10.5">
      <c r="A37" s="24" t="str">
        <f>'Форма 4'!A315</f>
        <v>32.</v>
      </c>
      <c r="B37" s="24">
        <f t="shared" si="0"/>
        <v>43.3</v>
      </c>
      <c r="C37" s="24">
        <f>'Форма 4'!D316</f>
        <v>8.33</v>
      </c>
      <c r="D37" s="24">
        <f>'Форма 4'!E315</f>
        <v>0.48</v>
      </c>
      <c r="E37" s="24">
        <f>'Форма 4'!E316</f>
        <v>0</v>
      </c>
      <c r="F37" s="24">
        <v>34.49</v>
      </c>
      <c r="G37" s="24">
        <v>0</v>
      </c>
      <c r="H37" s="24">
        <v>0</v>
      </c>
      <c r="I37" s="25">
        <f>'Форма 4'!I315</f>
        <v>0.753</v>
      </c>
      <c r="J37" s="25">
        <v>0</v>
      </c>
      <c r="K37" s="25">
        <f>'Форма 4'!I316</f>
        <v>0</v>
      </c>
      <c r="L37" s="24">
        <v>0</v>
      </c>
      <c r="M37" s="24">
        <v>0</v>
      </c>
      <c r="N37" s="24">
        <v>8.83</v>
      </c>
      <c r="O37" s="24">
        <v>4.5</v>
      </c>
      <c r="P37" s="24">
        <v>8.83</v>
      </c>
      <c r="Q37" s="24">
        <v>0</v>
      </c>
      <c r="R37" s="24">
        <v>4.5</v>
      </c>
      <c r="S37" s="24">
        <v>0</v>
      </c>
      <c r="T37" s="24">
        <v>0</v>
      </c>
      <c r="U37" s="24">
        <v>0</v>
      </c>
      <c r="V37" s="24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</row>
    <row r="38" spans="1:30" ht="10.5">
      <c r="A38" s="24" t="str">
        <f>'Форма 4'!A326</f>
        <v>33.</v>
      </c>
      <c r="B38" s="24">
        <f t="shared" si="0"/>
        <v>413.11</v>
      </c>
      <c r="C38" s="24">
        <f>'Форма 4'!D327</f>
        <v>390.17</v>
      </c>
      <c r="D38" s="24">
        <f>'Форма 4'!E326</f>
        <v>0.23</v>
      </c>
      <c r="E38" s="24">
        <f>'Форма 4'!E327</f>
        <v>0</v>
      </c>
      <c r="F38" s="24">
        <v>22.71</v>
      </c>
      <c r="G38" s="24">
        <v>0</v>
      </c>
      <c r="H38" s="24">
        <v>0</v>
      </c>
      <c r="I38" s="25">
        <f>'Форма 4'!I326</f>
        <v>35.73</v>
      </c>
      <c r="J38" s="25">
        <v>0</v>
      </c>
      <c r="K38" s="25">
        <f>'Форма 4'!I327</f>
        <v>0</v>
      </c>
      <c r="L38" s="24">
        <v>0</v>
      </c>
      <c r="M38" s="24">
        <v>0</v>
      </c>
      <c r="N38" s="24">
        <v>308.23</v>
      </c>
      <c r="O38" s="24">
        <v>195.09</v>
      </c>
      <c r="P38" s="24">
        <v>308.23</v>
      </c>
      <c r="Q38" s="24">
        <v>0</v>
      </c>
      <c r="R38" s="24">
        <v>195.09</v>
      </c>
      <c r="S38" s="24">
        <v>0</v>
      </c>
      <c r="T38" s="24">
        <v>0</v>
      </c>
      <c r="U38" s="24">
        <v>0</v>
      </c>
      <c r="V38" s="24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</row>
    <row r="39" spans="1:30" ht="10.5">
      <c r="A39" s="24" t="str">
        <f>'Форма 4'!A335</f>
        <v>34.</v>
      </c>
      <c r="B39" s="24">
        <f t="shared" si="0"/>
        <v>1542.05</v>
      </c>
      <c r="C39" s="24">
        <f>'Форма 4'!D336</f>
        <v>305.98</v>
      </c>
      <c r="D39" s="24">
        <f>'Форма 4'!E335</f>
        <v>7.94</v>
      </c>
      <c r="E39" s="24">
        <f>'Форма 4'!E336</f>
        <v>1.08</v>
      </c>
      <c r="F39" s="24">
        <v>1228.13</v>
      </c>
      <c r="G39" s="24">
        <v>0</v>
      </c>
      <c r="H39" s="24">
        <v>0</v>
      </c>
      <c r="I39" s="25">
        <f>'Форма 4'!I335</f>
        <v>28.02</v>
      </c>
      <c r="J39" s="25">
        <v>0</v>
      </c>
      <c r="K39" s="25">
        <f>'Форма 4'!I336</f>
        <v>0.1</v>
      </c>
      <c r="L39" s="24">
        <v>0</v>
      </c>
      <c r="M39" s="24">
        <v>0</v>
      </c>
      <c r="N39" s="24">
        <v>245.65</v>
      </c>
      <c r="O39" s="24">
        <v>153.53</v>
      </c>
      <c r="P39" s="24">
        <v>244.78</v>
      </c>
      <c r="Q39" s="24">
        <v>0.87</v>
      </c>
      <c r="R39" s="24">
        <v>152.99</v>
      </c>
      <c r="S39" s="24">
        <v>0.54</v>
      </c>
      <c r="T39" s="24">
        <v>0</v>
      </c>
      <c r="U39" s="24">
        <v>0</v>
      </c>
      <c r="V39" s="24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</row>
    <row r="40" spans="1:30" ht="10.5">
      <c r="A40" s="24" t="str">
        <f>'Форма 4'!A344</f>
        <v>35.</v>
      </c>
      <c r="B40" s="24">
        <f t="shared" si="0"/>
        <v>1423.66</v>
      </c>
      <c r="C40" s="24">
        <f>'Форма 4'!D345</f>
        <v>159.32</v>
      </c>
      <c r="D40" s="24">
        <f>'Форма 4'!E344</f>
        <v>53.94</v>
      </c>
      <c r="E40" s="24">
        <f>'Форма 4'!E345</f>
        <v>0</v>
      </c>
      <c r="F40" s="24">
        <v>1210.4</v>
      </c>
      <c r="G40" s="24">
        <v>0</v>
      </c>
      <c r="H40" s="24">
        <v>0</v>
      </c>
      <c r="I40" s="25">
        <f>'Форма 4'!I344</f>
        <v>14.59</v>
      </c>
      <c r="J40" s="25">
        <v>0</v>
      </c>
      <c r="K40" s="25">
        <f>'Форма 4'!I345</f>
        <v>0</v>
      </c>
      <c r="L40" s="24">
        <v>0</v>
      </c>
      <c r="M40" s="24">
        <v>0</v>
      </c>
      <c r="N40" s="24">
        <v>127.46</v>
      </c>
      <c r="O40" s="24">
        <v>79.66</v>
      </c>
      <c r="P40" s="24">
        <v>127.46</v>
      </c>
      <c r="Q40" s="24">
        <v>0</v>
      </c>
      <c r="R40" s="24">
        <v>79.66</v>
      </c>
      <c r="S40" s="24">
        <v>0</v>
      </c>
      <c r="T40" s="24">
        <v>0</v>
      </c>
      <c r="U40" s="24">
        <v>0</v>
      </c>
      <c r="V40" s="24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</row>
    <row r="41" spans="1:30" ht="10.5">
      <c r="A41" s="24" t="str">
        <f>'Форма 4'!A353</f>
        <v>36.</v>
      </c>
      <c r="B41" s="24">
        <f t="shared" si="0"/>
        <v>774.01</v>
      </c>
      <c r="C41" s="24">
        <f>'Форма 4'!D354</f>
        <v>207.04</v>
      </c>
      <c r="D41" s="24">
        <f>'Форма 4'!E353</f>
        <v>0.96</v>
      </c>
      <c r="E41" s="24">
        <f>'Форма 4'!E354</f>
        <v>0</v>
      </c>
      <c r="F41" s="24">
        <v>566.01</v>
      </c>
      <c r="G41" s="24">
        <v>0</v>
      </c>
      <c r="H41" s="24">
        <v>0</v>
      </c>
      <c r="I41" s="25">
        <f>'Форма 4'!I353</f>
        <v>18.72</v>
      </c>
      <c r="J41" s="25">
        <v>0</v>
      </c>
      <c r="K41" s="25">
        <f>'Форма 4'!I354</f>
        <v>0</v>
      </c>
      <c r="L41" s="24">
        <v>0</v>
      </c>
      <c r="M41" s="24">
        <v>0</v>
      </c>
      <c r="N41" s="24">
        <v>165.63</v>
      </c>
      <c r="O41" s="24">
        <v>103.52</v>
      </c>
      <c r="P41" s="24">
        <v>165.63</v>
      </c>
      <c r="Q41" s="24">
        <v>0</v>
      </c>
      <c r="R41" s="24">
        <v>103.52</v>
      </c>
      <c r="S41" s="24">
        <v>0</v>
      </c>
      <c r="T41" s="24">
        <v>0</v>
      </c>
      <c r="U41" s="24">
        <v>0</v>
      </c>
      <c r="V41" s="24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</row>
    <row r="42" spans="1:30" ht="10.5">
      <c r="A42" s="24" t="str">
        <f>'Форма 4'!A363</f>
        <v>37.</v>
      </c>
      <c r="B42" s="24">
        <f t="shared" si="0"/>
        <v>8</v>
      </c>
      <c r="C42" s="24">
        <f>'Форма 4'!D364</f>
        <v>0</v>
      </c>
      <c r="D42" s="24">
        <f>'Форма 4'!E363</f>
        <v>8</v>
      </c>
      <c r="E42" s="24">
        <f>'Форма 4'!E364</f>
        <v>0</v>
      </c>
      <c r="F42" s="24">
        <v>0</v>
      </c>
      <c r="G42" s="24">
        <v>0</v>
      </c>
      <c r="H42" s="24">
        <v>0</v>
      </c>
      <c r="I42" s="25">
        <f>'Форма 4'!I363</f>
        <v>0</v>
      </c>
      <c r="J42" s="25">
        <v>0</v>
      </c>
      <c r="K42" s="25">
        <f>'Форма 4'!I364</f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</row>
    <row r="43" spans="1:30" ht="10.5">
      <c r="A43" s="24" t="str">
        <f>'Форма 4'!A372</f>
        <v>38.</v>
      </c>
      <c r="B43" s="24">
        <f t="shared" si="0"/>
        <v>17.99</v>
      </c>
      <c r="C43" s="24">
        <f>'Форма 4'!D373</f>
        <v>0</v>
      </c>
      <c r="D43" s="24">
        <f>'Форма 4'!E372</f>
        <v>0</v>
      </c>
      <c r="E43" s="24">
        <f>'Форма 4'!E373</f>
        <v>0</v>
      </c>
      <c r="F43" s="24">
        <v>17.99</v>
      </c>
      <c r="G43" s="24">
        <v>0</v>
      </c>
      <c r="H43" s="24">
        <v>0</v>
      </c>
      <c r="I43" s="25">
        <f>'Форма 4'!I372</f>
        <v>0</v>
      </c>
      <c r="J43" s="25">
        <v>0</v>
      </c>
      <c r="K43" s="25">
        <f>'Форма 4'!I373</f>
        <v>0</v>
      </c>
      <c r="L43" s="24">
        <v>7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43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5" customWidth="1"/>
    <col min="2" max="16384" width="9.140625" style="26" customWidth="1"/>
  </cols>
  <sheetData>
    <row r="1" spans="1:30" s="27" customFormat="1" ht="10.5">
      <c r="A1" s="28"/>
      <c r="B1" s="29" t="s">
        <v>189</v>
      </c>
      <c r="C1" s="29" t="s">
        <v>190</v>
      </c>
      <c r="D1" s="29" t="s">
        <v>191</v>
      </c>
      <c r="E1" s="29" t="s">
        <v>192</v>
      </c>
      <c r="F1" s="29" t="s">
        <v>193</v>
      </c>
      <c r="G1" s="29" t="s">
        <v>194</v>
      </c>
      <c r="H1" s="29" t="s">
        <v>195</v>
      </c>
      <c r="I1" s="29" t="s">
        <v>196</v>
      </c>
      <c r="J1" s="29" t="s">
        <v>197</v>
      </c>
      <c r="K1" s="29" t="s">
        <v>198</v>
      </c>
      <c r="L1" s="29" t="s">
        <v>199</v>
      </c>
      <c r="M1" s="29" t="s">
        <v>200</v>
      </c>
      <c r="N1" s="29" t="s">
        <v>201</v>
      </c>
      <c r="O1" s="29" t="s">
        <v>202</v>
      </c>
      <c r="P1" s="29" t="s">
        <v>203</v>
      </c>
      <c r="Q1" s="29" t="s">
        <v>204</v>
      </c>
      <c r="R1" s="29" t="s">
        <v>205</v>
      </c>
      <c r="S1" s="29" t="s">
        <v>206</v>
      </c>
      <c r="T1" s="29" t="s">
        <v>207</v>
      </c>
      <c r="U1" s="29" t="s">
        <v>208</v>
      </c>
      <c r="V1" s="29" t="s">
        <v>209</v>
      </c>
      <c r="W1" s="29"/>
      <c r="X1" s="29" t="s">
        <v>210</v>
      </c>
      <c r="Y1" s="29" t="s">
        <v>211</v>
      </c>
      <c r="Z1" s="29" t="s">
        <v>212</v>
      </c>
      <c r="AA1" s="29" t="s">
        <v>213</v>
      </c>
      <c r="AB1" s="29" t="s">
        <v>214</v>
      </c>
      <c r="AC1" s="29" t="s">
        <v>215</v>
      </c>
      <c r="AD1" s="29" t="s">
        <v>216</v>
      </c>
    </row>
    <row r="2" spans="1:10" ht="10.5">
      <c r="A2" s="71"/>
      <c r="B2" s="72"/>
      <c r="C2" s="72"/>
      <c r="D2" s="72"/>
      <c r="E2" s="72"/>
      <c r="F2" s="72"/>
      <c r="G2" s="72"/>
      <c r="H2" s="72"/>
      <c r="I2" s="72"/>
      <c r="J2" s="72"/>
    </row>
    <row r="3" spans="1:10" ht="10.5">
      <c r="A3" s="31"/>
      <c r="B3" s="73" t="s">
        <v>217</v>
      </c>
      <c r="C3" s="73"/>
      <c r="D3" s="73"/>
      <c r="E3" s="73"/>
      <c r="F3" s="73"/>
      <c r="G3" s="73"/>
      <c r="H3" s="73"/>
      <c r="I3" s="73"/>
      <c r="J3" s="73"/>
    </row>
    <row r="4" spans="1:10" ht="10.5">
      <c r="A4" s="31"/>
      <c r="B4" s="73" t="s">
        <v>218</v>
      </c>
      <c r="C4" s="73"/>
      <c r="D4" s="73"/>
      <c r="E4" s="73"/>
      <c r="F4" s="73"/>
      <c r="G4" s="73"/>
      <c r="H4" s="73"/>
      <c r="I4" s="73"/>
      <c r="J4" s="73"/>
    </row>
    <row r="5" spans="1:10" ht="10.5">
      <c r="A5" s="71"/>
      <c r="B5" s="72"/>
      <c r="C5" s="72"/>
      <c r="D5" s="72"/>
      <c r="E5" s="72"/>
      <c r="F5" s="72"/>
      <c r="G5" s="72"/>
      <c r="H5" s="72"/>
      <c r="I5" s="72"/>
      <c r="J5" s="72"/>
    </row>
    <row r="6" spans="1:30" ht="10.5">
      <c r="A6" s="24" t="str">
        <f>'Форма 4'!A28</f>
        <v>1.</v>
      </c>
      <c r="B6" s="24">
        <f aca="true" t="shared" si="0" ref="B6:B43">ROUND(C6+D6+F6,2)</f>
        <v>907.31</v>
      </c>
      <c r="C6" s="24">
        <f>ROUND('Форма 4'!C28*'Базовые цены за единицу'!C6,2)</f>
        <v>302.82</v>
      </c>
      <c r="D6" s="24">
        <f>ROUND('Форма 4'!C28*'Базовые цены за единицу'!D6,2)</f>
        <v>4.22</v>
      </c>
      <c r="E6" s="24">
        <f>ROUND('Форма 4'!C28*'Базовые цены за единицу'!E6,2)</f>
        <v>0.39</v>
      </c>
      <c r="F6" s="24">
        <f>ROUND('Форма 4'!C28*'Базовые цены за единицу'!F6,2)</f>
        <v>600.27</v>
      </c>
      <c r="G6" s="24">
        <f>ROUND('Форма 4'!C28*'Базовые цены за единицу'!G6,2)</f>
        <v>0</v>
      </c>
      <c r="H6" s="24">
        <f>ROUND('Форма 4'!C28*'Базовые цены за единицу'!H6,2)</f>
        <v>0</v>
      </c>
      <c r="I6" s="25">
        <f>ОКРУГЛВСЕ('Форма 4'!C28*'Базовые цены за единицу'!I6,8)</f>
        <v>28.09053</v>
      </c>
      <c r="J6" s="25">
        <f>ОКРУГЛВСЕ('Форма 4'!C28*'Базовые цены за единицу'!J6,8)</f>
        <v>0</v>
      </c>
      <c r="K6" s="25">
        <f>ОКРУГЛВСЕ('Форма 4'!C28*'Базовые цены за единицу'!K6,8)</f>
        <v>0.035775</v>
      </c>
      <c r="L6" s="24">
        <f>ROUND('Форма 4'!C28*'Базовые цены за единицу'!L6,2)</f>
        <v>0</v>
      </c>
      <c r="M6" s="24">
        <f>ROUND('Форма 4'!C28*'Базовые цены за единицу'!M6,2)</f>
        <v>0</v>
      </c>
      <c r="N6" s="24">
        <f>ROUND((C6+E6)*'Форма 4'!C31/100,2)</f>
        <v>233.47</v>
      </c>
      <c r="O6" s="24">
        <f>ROUND((C6+E6)*'Форма 4'!C34/100,2)</f>
        <v>151.61</v>
      </c>
      <c r="P6" s="24">
        <f>ROUND('Форма 4'!C28*'Базовые цены за единицу'!P6,2)</f>
        <v>233.17</v>
      </c>
      <c r="Q6" s="24">
        <f>ROUND('Форма 4'!C28*'Базовые цены за единицу'!Q6,2)</f>
        <v>0.3</v>
      </c>
      <c r="R6" s="24">
        <f>ROUND('Форма 4'!C28*'Базовые цены за единицу'!R6,2)</f>
        <v>151.41</v>
      </c>
      <c r="S6" s="24">
        <f>ROUND('Форма 4'!C28*'Базовые цены за единицу'!S6,2)</f>
        <v>0.19</v>
      </c>
      <c r="T6" s="24">
        <f>ROUND('Форма 4'!C28*'Базовые цены за единицу'!T6,2)</f>
        <v>0</v>
      </c>
      <c r="U6" s="24">
        <f>ROUND('Форма 4'!C28*'Базовые цены за единицу'!U6,2)</f>
        <v>0</v>
      </c>
      <c r="V6" s="24">
        <f>ROUND('Форма 4'!C28*'Базовые цены за единицу'!V6,2)</f>
        <v>0</v>
      </c>
      <c r="X6" s="26">
        <f>ROUND('Форма 4'!C28*'Базовые цены за единицу'!X6,2)</f>
        <v>0</v>
      </c>
      <c r="Y6" s="26">
        <f>IF(Определители!I6="9",ROUND((C6+E6)*(Начисления!M6/100)*('Форма 4'!C31/100),2),0)</f>
        <v>0</v>
      </c>
      <c r="Z6" s="26">
        <f>IF(Определители!I6="9",ROUND((C6+E6)*(100-Начисления!M6/100)*('Форма 4'!C31/100),2),0)</f>
        <v>0</v>
      </c>
      <c r="AA6" s="26">
        <f>IF(Определители!I6="9",ROUND((C6+E6)*(Начисления!M6/100)*('Форма 4'!C34/100),2),0)</f>
        <v>0</v>
      </c>
      <c r="AB6" s="26">
        <f>IF(Определители!I6="9",ROUND((C6+E6)*(100-Начисления!M6/100)*('Форма 4'!C34/100),2),0)</f>
        <v>0</v>
      </c>
      <c r="AC6" s="26">
        <f>IF(Определители!I6="9",ROUND(B6*Начисления!M6/100,2),0)</f>
        <v>0</v>
      </c>
      <c r="AD6" s="26">
        <f>IF(Определители!I6="9",ROUND(B6*(100-Начисления!M6)/100,2),0)</f>
        <v>0</v>
      </c>
    </row>
    <row r="7" spans="1:30" ht="10.5">
      <c r="A7" s="24" t="str">
        <f>'Форма 4'!A38</f>
        <v>2.</v>
      </c>
      <c r="B7" s="24">
        <f t="shared" si="0"/>
        <v>212.92</v>
      </c>
      <c r="C7" s="24">
        <f>ROUND('Форма 4'!C38*'Базовые цены за единицу'!C7,2)</f>
        <v>195.16</v>
      </c>
      <c r="D7" s="24">
        <f>ROUND('Форма 4'!C38*'Базовые цены за единицу'!D7,2)</f>
        <v>1.38</v>
      </c>
      <c r="E7" s="24">
        <f>ROUND('Форма 4'!C38*'Базовые цены за единицу'!E7,2)</f>
        <v>0.69</v>
      </c>
      <c r="F7" s="24">
        <f>ROUND('Форма 4'!C38*'Базовые цены за единицу'!F7,2)</f>
        <v>16.38</v>
      </c>
      <c r="G7" s="24">
        <f>ROUND('Форма 4'!C38*'Базовые цены за единицу'!G7,2)</f>
        <v>0</v>
      </c>
      <c r="H7" s="24">
        <f>ROUND('Форма 4'!C38*'Базовые цены за единицу'!H7,2)</f>
        <v>0</v>
      </c>
      <c r="I7" s="25">
        <f>ОКРУГЛВСЕ('Форма 4'!C38*'Базовые цены за единицу'!I7,8)</f>
        <v>17.872169</v>
      </c>
      <c r="J7" s="25">
        <f>ОКРУГЛВСЕ('Форма 4'!C38*'Базовые цены за единицу'!J7,8)</f>
        <v>0</v>
      </c>
      <c r="K7" s="25">
        <f>ОКРУГЛВСЕ('Форма 4'!C38*'Базовые цены за единицу'!K7,8)</f>
        <v>0.06367</v>
      </c>
      <c r="L7" s="24">
        <f>ROUND('Форма 4'!C38*'Базовые цены за единицу'!L7,2)</f>
        <v>0</v>
      </c>
      <c r="M7" s="24">
        <f>ROUND('Форма 4'!C38*'Базовые цены за единицу'!M7,2)</f>
        <v>0</v>
      </c>
      <c r="N7" s="24">
        <f>ROUND((C7+E7)*'Форма 4'!C40/100,2)</f>
        <v>154.72</v>
      </c>
      <c r="O7" s="24">
        <f>ROUND((C7+E7)*'Форма 4'!C43/100,2)</f>
        <v>97.93</v>
      </c>
      <c r="P7" s="24">
        <f>ROUND('Форма 4'!C38*'Базовые цены за единицу'!P7,2)</f>
        <v>154.18</v>
      </c>
      <c r="Q7" s="24">
        <f>ROUND('Форма 4'!C38*'Базовые цены за единицу'!Q7,2)</f>
        <v>0.54</v>
      </c>
      <c r="R7" s="24">
        <f>ROUND('Форма 4'!C38*'Базовые цены за единицу'!R7,2)</f>
        <v>97.58</v>
      </c>
      <c r="S7" s="24">
        <f>ROUND('Форма 4'!C38*'Базовые цены за единицу'!S7,2)</f>
        <v>0.34</v>
      </c>
      <c r="T7" s="24">
        <f>ROUND('Форма 4'!C38*'Базовые цены за единицу'!T7,2)</f>
        <v>0</v>
      </c>
      <c r="U7" s="24">
        <f>ROUND('Форма 4'!C38*'Базовые цены за единицу'!U7,2)</f>
        <v>0</v>
      </c>
      <c r="V7" s="24">
        <f>ROUND('Форма 4'!C38*'Базовые цены за единицу'!V7,2)</f>
        <v>0</v>
      </c>
      <c r="X7" s="26">
        <f>ROUND('Форма 4'!C38*'Базовые цены за единицу'!X7,2)</f>
        <v>0</v>
      </c>
      <c r="Y7" s="26">
        <f>IF(Определители!I7="9",ROUND((C7+E7)*(Начисления!M7/100)*('Форма 4'!C40/100),2),0)</f>
        <v>0</v>
      </c>
      <c r="Z7" s="26">
        <f>IF(Определители!I7="9",ROUND((C7+E7)*(100-Начисления!M7/100)*('Форма 4'!C40/100),2),0)</f>
        <v>0</v>
      </c>
      <c r="AA7" s="26">
        <f>IF(Определители!I7="9",ROUND((C7+E7)*(Начисления!M7/100)*('Форма 4'!C43/100),2),0)</f>
        <v>0</v>
      </c>
      <c r="AB7" s="26">
        <f>IF(Определители!I7="9",ROUND((C7+E7)*(100-Начисления!M7/100)*('Форма 4'!C43/100),2),0)</f>
        <v>0</v>
      </c>
      <c r="AC7" s="26">
        <f>IF(Определители!I7="9",ROUND(B7*Начисления!M7/100,2),0)</f>
        <v>0</v>
      </c>
      <c r="AD7" s="26">
        <f>IF(Определители!I7="9",ROUND(B7*(100-Начисления!M7)/100,2),0)</f>
        <v>0</v>
      </c>
    </row>
    <row r="8" spans="1:30" ht="10.5">
      <c r="A8" s="24" t="str">
        <f>'Форма 4'!A47</f>
        <v>3.</v>
      </c>
      <c r="B8" s="24">
        <f t="shared" si="0"/>
        <v>0.93</v>
      </c>
      <c r="C8" s="24">
        <f>ROUND('Форма 4'!C47*'Базовые цены за единицу'!C8,2)</f>
        <v>0.63</v>
      </c>
      <c r="D8" s="24">
        <f>ROUND('Форма 4'!C47*'Базовые цены за единицу'!D8,2)</f>
        <v>0.18</v>
      </c>
      <c r="E8" s="24">
        <f>ROUND('Форма 4'!C47*'Базовые цены за единицу'!E8,2)</f>
        <v>0</v>
      </c>
      <c r="F8" s="24">
        <f>ROUND('Форма 4'!C47*'Базовые цены за единицу'!F8,2)</f>
        <v>0.12</v>
      </c>
      <c r="G8" s="24">
        <f>ROUND('Форма 4'!C47*'Базовые цены за единицу'!G8,2)</f>
        <v>0</v>
      </c>
      <c r="H8" s="24">
        <f>ROUND('Форма 4'!C47*'Базовые цены за единицу'!H8,2)</f>
        <v>0</v>
      </c>
      <c r="I8" s="25">
        <f>ОКРУГЛВСЕ('Форма 4'!C47*'Базовые цены за единицу'!I8,8)</f>
        <v>0.0584085</v>
      </c>
      <c r="J8" s="25">
        <f>ОКРУГЛВСЕ('Форма 4'!C47*'Базовые цены за единицу'!J8,8)</f>
        <v>0</v>
      </c>
      <c r="K8" s="25">
        <f>ОКРУГЛВСЕ('Форма 4'!C47*'Базовые цены за единицу'!K8,8)</f>
        <v>0.00015</v>
      </c>
      <c r="L8" s="24">
        <f>ROUND('Форма 4'!C47*'Базовые цены за единицу'!L8,2)</f>
        <v>0</v>
      </c>
      <c r="M8" s="24">
        <f>ROUND('Форма 4'!C47*'Базовые цены за единицу'!M8,2)</f>
        <v>0</v>
      </c>
      <c r="N8" s="24">
        <f>ROUND((C8+E8)*'Форма 4'!C50/100,2)</f>
        <v>0.51</v>
      </c>
      <c r="O8" s="24">
        <f>ROUND((C8+E8)*'Форма 4'!C53/100,2)</f>
        <v>0.45</v>
      </c>
      <c r="P8" s="24">
        <f>ROUND('Форма 4'!C47*'Базовые цены за единицу'!P8,2)</f>
        <v>0.51</v>
      </c>
      <c r="Q8" s="24">
        <f>ROUND('Форма 4'!C47*'Базовые цены за единицу'!Q8,2)</f>
        <v>0</v>
      </c>
      <c r="R8" s="24">
        <f>ROUND('Форма 4'!C47*'Базовые цены за единицу'!R8,2)</f>
        <v>0.45</v>
      </c>
      <c r="S8" s="24">
        <f>ROUND('Форма 4'!C47*'Базовые цены за единицу'!S8,2)</f>
        <v>0</v>
      </c>
      <c r="T8" s="24">
        <f>ROUND('Форма 4'!C47*'Базовые цены за единицу'!T8,2)</f>
        <v>0</v>
      </c>
      <c r="U8" s="24">
        <f>ROUND('Форма 4'!C47*'Базовые цены за единицу'!U8,2)</f>
        <v>0</v>
      </c>
      <c r="V8" s="24">
        <f>ROUND('Форма 4'!C47*'Базовые цены за единицу'!V8,2)</f>
        <v>0</v>
      </c>
      <c r="X8" s="26">
        <f>ROUND('Форма 4'!C47*'Базовые цены за единицу'!X8,2)</f>
        <v>0</v>
      </c>
      <c r="Y8" s="26">
        <f>IF(Определители!I8="9",ROUND((C8+E8)*(Начисления!M8/100)*('Форма 4'!C50/100),2),0)</f>
        <v>0</v>
      </c>
      <c r="Z8" s="26">
        <f>IF(Определители!I8="9",ROUND((C8+E8)*(100-Начисления!M8/100)*('Форма 4'!C50/100),2),0)</f>
        <v>0</v>
      </c>
      <c r="AA8" s="26">
        <f>IF(Определители!I8="9",ROUND((C8+E8)*(Начисления!M8/100)*('Форма 4'!C53/100),2),0)</f>
        <v>0</v>
      </c>
      <c r="AB8" s="26">
        <f>IF(Определители!I8="9",ROUND((C8+E8)*(100-Начисления!M8/100)*('Форма 4'!C53/100),2),0)</f>
        <v>0</v>
      </c>
      <c r="AC8" s="26">
        <f>IF(Определители!I8="9",ROUND(B8*Начисления!M8/100,2),0)</f>
        <v>0</v>
      </c>
      <c r="AD8" s="26">
        <f>IF(Определители!I8="9",ROUND(B8*(100-Начисления!M8)/100,2),0)</f>
        <v>0</v>
      </c>
    </row>
    <row r="9" spans="1:30" ht="10.5">
      <c r="A9" s="24" t="str">
        <f>'Форма 4'!A57</f>
        <v>4.</v>
      </c>
      <c r="B9" s="24">
        <f t="shared" si="0"/>
        <v>13.44</v>
      </c>
      <c r="C9" s="24">
        <f>ROUND('Форма 4'!C57*'Базовые цены за единицу'!C9,2)</f>
        <v>0</v>
      </c>
      <c r="D9" s="24">
        <f>ROUND('Форма 4'!C57*'Базовые цены за единицу'!D9,2)</f>
        <v>0</v>
      </c>
      <c r="E9" s="24">
        <f>ROUND('Форма 4'!C57*'Базовые цены за единицу'!E9,2)</f>
        <v>0</v>
      </c>
      <c r="F9" s="24">
        <f>ROUND('Форма 4'!C57*'Базовые цены за единицу'!F9,2)</f>
        <v>13.44</v>
      </c>
      <c r="G9" s="24">
        <f>ROUND('Форма 4'!C57*'Базовые цены за единицу'!G9,2)</f>
        <v>13.07</v>
      </c>
      <c r="H9" s="24">
        <f>ROUND('Форма 4'!C57*'Базовые цены за единицу'!H9,2)</f>
        <v>0</v>
      </c>
      <c r="I9" s="25">
        <f>ОКРУГЛВСЕ('Форма 4'!C57*'Базовые цены за единицу'!I9,8)</f>
        <v>0</v>
      </c>
      <c r="J9" s="25">
        <f>ОКРУГЛВСЕ('Форма 4'!C57*'Базовые цены за единицу'!J9,8)</f>
        <v>0</v>
      </c>
      <c r="K9" s="25">
        <f>ОКРУГЛВСЕ('Форма 4'!C57*'Базовые цены за единицу'!K9,8)</f>
        <v>0</v>
      </c>
      <c r="L9" s="24">
        <f>ROUND('Форма 4'!C57*'Базовые цены за единицу'!L9,2)</f>
        <v>0.01</v>
      </c>
      <c r="M9" s="24">
        <f>ROUND('Форма 4'!C57*'Базовые цены за единицу'!M9,2)</f>
        <v>0</v>
      </c>
      <c r="N9" s="24">
        <f>ROUND((C9+E9)*'Форма 4'!C59/100,2)</f>
        <v>0</v>
      </c>
      <c r="O9" s="24">
        <f>ROUND((C9+E9)*'Форма 4'!C62/100,2)</f>
        <v>0</v>
      </c>
      <c r="P9" s="24">
        <f>ROUND('Форма 4'!C57*'Базовые цены за единицу'!P9,2)</f>
        <v>0</v>
      </c>
      <c r="Q9" s="24">
        <f>ROUND('Форма 4'!C57*'Базовые цены за единицу'!Q9,2)</f>
        <v>0</v>
      </c>
      <c r="R9" s="24">
        <f>ROUND('Форма 4'!C57*'Базовые цены за единицу'!R9,2)</f>
        <v>0</v>
      </c>
      <c r="S9" s="24">
        <f>ROUND('Форма 4'!C57*'Базовые цены за единицу'!S9,2)</f>
        <v>0</v>
      </c>
      <c r="T9" s="24">
        <f>ROUND('Форма 4'!C57*'Базовые цены за единицу'!T9,2)</f>
        <v>0</v>
      </c>
      <c r="U9" s="24">
        <f>ROUND('Форма 4'!C57*'Базовые цены за единицу'!U9,2)</f>
        <v>0</v>
      </c>
      <c r="V9" s="24">
        <f>ROUND('Форма 4'!C57*'Базовые цены за единицу'!V9,2)</f>
        <v>0</v>
      </c>
      <c r="X9" s="26">
        <f>ROUND('Форма 4'!C57*'Базовые цены за единицу'!X9,2)</f>
        <v>0</v>
      </c>
      <c r="Y9" s="26">
        <f>IF(Определители!I9="9",ROUND((C9+E9)*(Начисления!M9/100)*('Форма 4'!C59/100),2),0)</f>
        <v>0</v>
      </c>
      <c r="Z9" s="26">
        <f>IF(Определители!I9="9",ROUND((C9+E9)*(100-Начисления!M9/100)*('Форма 4'!C59/100),2),0)</f>
        <v>0</v>
      </c>
      <c r="AA9" s="26">
        <f>IF(Определители!I9="9",ROUND((C9+E9)*(Начисления!M9/100)*('Форма 4'!C62/100),2),0)</f>
        <v>0</v>
      </c>
      <c r="AB9" s="26">
        <f>IF(Определители!I9="9",ROUND((C9+E9)*(100-Начисления!M9/100)*('Форма 4'!C62/100),2),0)</f>
        <v>0</v>
      </c>
      <c r="AC9" s="26">
        <f>IF(Определители!I9="9",ROUND(B9*Начисления!M9/100,2),0)</f>
        <v>0</v>
      </c>
      <c r="AD9" s="26">
        <f>IF(Определители!I9="9",ROUND(B9*(100-Начисления!M9)/100,2),0)</f>
        <v>0</v>
      </c>
    </row>
    <row r="10" spans="1:30" ht="10.5">
      <c r="A10" s="24" t="str">
        <f>'Форма 4'!A66</f>
        <v>5.</v>
      </c>
      <c r="B10" s="24">
        <f t="shared" si="0"/>
        <v>577.55</v>
      </c>
      <c r="C10" s="24">
        <f>ROUND('Форма 4'!C66*'Базовые цены за единицу'!C10,2)</f>
        <v>272.4</v>
      </c>
      <c r="D10" s="24">
        <f>ROUND('Форма 4'!C66*'Базовые цены за единицу'!D10,2)</f>
        <v>6.06</v>
      </c>
      <c r="E10" s="24">
        <f>ROUND('Форма 4'!C66*'Базовые цены за единицу'!E10,2)</f>
        <v>3.02</v>
      </c>
      <c r="F10" s="24">
        <f>ROUND('Форма 4'!C66*'Базовые цены за единицу'!F10,2)</f>
        <v>299.09</v>
      </c>
      <c r="G10" s="24">
        <f>ROUND('Форма 4'!C66*'Базовые цены за единицу'!G10,2)</f>
        <v>0</v>
      </c>
      <c r="H10" s="24">
        <f>ROUND('Форма 4'!C66*'Базовые цены за единицу'!H10,2)</f>
        <v>0</v>
      </c>
      <c r="I10" s="25">
        <f>ОКРУГЛВСЕ('Форма 4'!C66*'Базовые цены за единицу'!I10,8)</f>
        <v>25.917996</v>
      </c>
      <c r="J10" s="25">
        <f>ОКРУГЛВСЕ('Форма 4'!C66*'Базовые цены за единицу'!J10,8)</f>
        <v>0</v>
      </c>
      <c r="K10" s="25">
        <f>ОКРУГЛВСЕ('Форма 4'!C66*'Базовые цены за единицу'!K10,8)</f>
        <v>0.280384</v>
      </c>
      <c r="L10" s="24">
        <f>ROUND('Форма 4'!C66*'Базовые цены за единицу'!L10,2)</f>
        <v>0</v>
      </c>
      <c r="M10" s="24">
        <f>ROUND('Форма 4'!C66*'Базовые цены за единицу'!M10,2)</f>
        <v>0</v>
      </c>
      <c r="N10" s="24">
        <f>ROUND((C10+E10)*'Форма 4'!C68/100,2)</f>
        <v>217.58</v>
      </c>
      <c r="O10" s="24">
        <f>ROUND((C10+E10)*'Форма 4'!C71/100,2)</f>
        <v>137.71</v>
      </c>
      <c r="P10" s="24">
        <f>ROUND('Форма 4'!C66*'Базовые цены за единицу'!P10,2)</f>
        <v>215.19</v>
      </c>
      <c r="Q10" s="24">
        <f>ROUND('Форма 4'!C66*'Базовые цены за единицу'!Q10,2)</f>
        <v>2.39</v>
      </c>
      <c r="R10" s="24">
        <f>ROUND('Форма 4'!C66*'Базовые цены за единицу'!R10,2)</f>
        <v>136.21</v>
      </c>
      <c r="S10" s="24">
        <f>ROUND('Форма 4'!C66*'Базовые цены за единицу'!S10,2)</f>
        <v>1.51</v>
      </c>
      <c r="T10" s="24">
        <f>ROUND('Форма 4'!C66*'Базовые цены за единицу'!T10,2)</f>
        <v>0</v>
      </c>
      <c r="U10" s="24">
        <f>ROUND('Форма 4'!C66*'Базовые цены за единицу'!U10,2)</f>
        <v>0</v>
      </c>
      <c r="V10" s="24">
        <f>ROUND('Форма 4'!C66*'Базовые цены за единицу'!V10,2)</f>
        <v>0</v>
      </c>
      <c r="X10" s="26">
        <f>ROUND('Форма 4'!C66*'Базовые цены за единицу'!X10,2)</f>
        <v>0</v>
      </c>
      <c r="Y10" s="26">
        <f>IF(Определители!I10="9",ROUND((C10+E10)*(Начисления!M10/100)*('Форма 4'!C68/100),2),0)</f>
        <v>0</v>
      </c>
      <c r="Z10" s="26">
        <f>IF(Определители!I10="9",ROUND((C10+E10)*(100-Начисления!M10/100)*('Форма 4'!C68/100),2),0)</f>
        <v>0</v>
      </c>
      <c r="AA10" s="26">
        <f>IF(Определители!I10="9",ROUND((C10+E10)*(Начисления!M10/100)*('Форма 4'!C71/100),2),0)</f>
        <v>0</v>
      </c>
      <c r="AB10" s="26">
        <f>IF(Определители!I10="9",ROUND((C10+E10)*(100-Начисления!M10/100)*('Форма 4'!C71/100),2),0)</f>
        <v>0</v>
      </c>
      <c r="AC10" s="26">
        <f>IF(Определители!I10="9",ROUND(B10*Начисления!M10/100,2),0)</f>
        <v>0</v>
      </c>
      <c r="AD10" s="26">
        <f>IF(Определители!I10="9",ROUND(B10*(100-Начисления!M10)/100,2),0)</f>
        <v>0</v>
      </c>
    </row>
    <row r="11" spans="1:30" ht="10.5">
      <c r="A11" s="24" t="str">
        <f>'Форма 4'!A75</f>
        <v>6.</v>
      </c>
      <c r="B11" s="24">
        <f t="shared" si="0"/>
        <v>301.61</v>
      </c>
      <c r="C11" s="24">
        <f>ROUND('Форма 4'!C75*'Базовые цены за единицу'!C11,2)</f>
        <v>155.46</v>
      </c>
      <c r="D11" s="24">
        <f>ROUND('Форма 4'!C75*'Базовые цены за единицу'!D11,2)</f>
        <v>2.92</v>
      </c>
      <c r="E11" s="24">
        <f>ROUND('Форма 4'!C75*'Базовые цены за единицу'!E11,2)</f>
        <v>1.46</v>
      </c>
      <c r="F11" s="24">
        <f>ROUND('Форма 4'!C75*'Базовые цены за единицу'!F11,2)</f>
        <v>143.23</v>
      </c>
      <c r="G11" s="24">
        <f>ROUND('Форма 4'!C75*'Базовые цены за единицу'!G11,2)</f>
        <v>0</v>
      </c>
      <c r="H11" s="24">
        <f>ROUND('Форма 4'!C75*'Базовые цены за единицу'!H11,2)</f>
        <v>0</v>
      </c>
      <c r="I11" s="25">
        <f>ОКРУГЛВСЕ('Форма 4'!C75*'Базовые цены за единицу'!I11,8)</f>
        <v>14.791728</v>
      </c>
      <c r="J11" s="25">
        <f>ОКРУГЛВСЕ('Форма 4'!C75*'Базовые цены за единицу'!J11,8)</f>
        <v>0</v>
      </c>
      <c r="K11" s="25">
        <f>ОКРУГЛВСЕ('Форма 4'!C75*'Базовые цены за единицу'!K11,8)</f>
        <v>0.135048</v>
      </c>
      <c r="L11" s="24">
        <f>ROUND('Форма 4'!C75*'Базовые цены за единицу'!L11,2)</f>
        <v>0</v>
      </c>
      <c r="M11" s="24">
        <f>ROUND('Форма 4'!C75*'Базовые цены за единицу'!M11,2)</f>
        <v>0</v>
      </c>
      <c r="N11" s="24">
        <f>ROUND((C11+E11)*'Форма 4'!C77/100,2)</f>
        <v>123.97</v>
      </c>
      <c r="O11" s="24">
        <f>ROUND((C11+E11)*'Форма 4'!C80/100,2)</f>
        <v>78.46</v>
      </c>
      <c r="P11" s="24">
        <f>ROUND('Форма 4'!C75*'Базовые цены за единицу'!P11,2)</f>
        <v>122.81</v>
      </c>
      <c r="Q11" s="24">
        <f>ROUND('Форма 4'!C75*'Базовые цены за единицу'!Q11,2)</f>
        <v>1.15</v>
      </c>
      <c r="R11" s="24">
        <f>ROUND('Форма 4'!C75*'Базовые цены за единицу'!R11,2)</f>
        <v>77.73</v>
      </c>
      <c r="S11" s="24">
        <f>ROUND('Форма 4'!C75*'Базовые цены за единицу'!S11,2)</f>
        <v>0.73</v>
      </c>
      <c r="T11" s="24">
        <f>ROUND('Форма 4'!C75*'Базовые цены за единицу'!T11,2)</f>
        <v>0</v>
      </c>
      <c r="U11" s="24">
        <f>ROUND('Форма 4'!C75*'Базовые цены за единицу'!U11,2)</f>
        <v>0</v>
      </c>
      <c r="V11" s="24">
        <f>ROUND('Форма 4'!C75*'Базовые цены за единицу'!V11,2)</f>
        <v>0</v>
      </c>
      <c r="X11" s="26">
        <f>ROUND('Форма 4'!C75*'Базовые цены за единицу'!X11,2)</f>
        <v>0</v>
      </c>
      <c r="Y11" s="26">
        <f>IF(Определители!I11="9",ROUND((C11+E11)*(Начисления!M11/100)*('Форма 4'!C77/100),2),0)</f>
        <v>0</v>
      </c>
      <c r="Z11" s="26">
        <f>IF(Определители!I11="9",ROUND((C11+E11)*(100-Начисления!M11/100)*('Форма 4'!C77/100),2),0)</f>
        <v>0</v>
      </c>
      <c r="AA11" s="26">
        <f>IF(Определители!I11="9",ROUND((C11+E11)*(Начисления!M11/100)*('Форма 4'!C80/100),2),0)</f>
        <v>0</v>
      </c>
      <c r="AB11" s="26">
        <f>IF(Определители!I11="9",ROUND((C11+E11)*(100-Начисления!M11/100)*('Форма 4'!C80/100),2),0)</f>
        <v>0</v>
      </c>
      <c r="AC11" s="26">
        <f>IF(Определители!I11="9",ROUND(B11*Начисления!M11/100,2),0)</f>
        <v>0</v>
      </c>
      <c r="AD11" s="26">
        <f>IF(Определители!I11="9",ROUND(B11*(100-Начисления!M11)/100,2),0)</f>
        <v>0</v>
      </c>
    </row>
    <row r="12" spans="1:30" ht="10.5">
      <c r="A12" s="24" t="str">
        <f>'Форма 4'!A84</f>
        <v>7.</v>
      </c>
      <c r="B12" s="24">
        <f t="shared" si="0"/>
        <v>77</v>
      </c>
      <c r="C12" s="24">
        <f>ROUND('Форма 4'!C84*'Базовые цены за единицу'!C12,2)</f>
        <v>30.06</v>
      </c>
      <c r="D12" s="24">
        <f>ROUND('Форма 4'!C84*'Базовые цены за единицу'!D12,2)</f>
        <v>0.93</v>
      </c>
      <c r="E12" s="24">
        <f>ROUND('Форма 4'!C84*'Базовые цены за единицу'!E12,2)</f>
        <v>0.47</v>
      </c>
      <c r="F12" s="24">
        <f>ROUND('Форма 4'!C84*'Базовые цены за единицу'!F12,2)</f>
        <v>46.01</v>
      </c>
      <c r="G12" s="24">
        <f>ROUND('Форма 4'!C84*'Базовые цены за единицу'!G12,2)</f>
        <v>0</v>
      </c>
      <c r="H12" s="24">
        <f>ROUND('Форма 4'!C84*'Базовые цены за единицу'!H12,2)</f>
        <v>0</v>
      </c>
      <c r="I12" s="25">
        <f>ОКРУГЛВСЕ('Форма 4'!C84*'Базовые цены за единицу'!I12,8)</f>
        <v>2.859975</v>
      </c>
      <c r="J12" s="25">
        <f>ОКРУГЛВСЕ('Форма 4'!C84*'Базовые цены за единицу'!J12,8)</f>
        <v>0</v>
      </c>
      <c r="K12" s="25">
        <f>ОКРУГЛВСЕ('Форма 4'!C84*'Базовые цены за единицу'!K12,8)</f>
        <v>0.0432</v>
      </c>
      <c r="L12" s="24">
        <f>ROUND('Форма 4'!C84*'Базовые цены за единицу'!L12,2)</f>
        <v>0</v>
      </c>
      <c r="M12" s="24">
        <f>ROUND('Форма 4'!C84*'Базовые цены за единицу'!M12,2)</f>
        <v>0</v>
      </c>
      <c r="N12" s="24">
        <f>ROUND((C12+E12)*'Форма 4'!C86/100,2)</f>
        <v>24.12</v>
      </c>
      <c r="O12" s="24">
        <f>ROUND((C12+E12)*'Форма 4'!C89/100,2)</f>
        <v>15.27</v>
      </c>
      <c r="P12" s="24">
        <f>ROUND('Форма 4'!C84*'Базовые цены за единицу'!P12,2)</f>
        <v>23.75</v>
      </c>
      <c r="Q12" s="24">
        <f>ROUND('Форма 4'!C84*'Базовые цены за единицу'!Q12,2)</f>
        <v>0.37</v>
      </c>
      <c r="R12" s="24">
        <f>ROUND('Форма 4'!C84*'Базовые цены за единицу'!R12,2)</f>
        <v>15.03</v>
      </c>
      <c r="S12" s="24">
        <f>ROUND('Форма 4'!C84*'Базовые цены за единицу'!S12,2)</f>
        <v>0.23</v>
      </c>
      <c r="T12" s="24">
        <f>ROUND('Форма 4'!C84*'Базовые цены за единицу'!T12,2)</f>
        <v>0</v>
      </c>
      <c r="U12" s="24">
        <f>ROUND('Форма 4'!C84*'Базовые цены за единицу'!U12,2)</f>
        <v>0</v>
      </c>
      <c r="V12" s="24">
        <f>ROUND('Форма 4'!C84*'Базовые цены за единицу'!V12,2)</f>
        <v>0</v>
      </c>
      <c r="X12" s="26">
        <f>ROUND('Форма 4'!C84*'Базовые цены за единицу'!X12,2)</f>
        <v>0</v>
      </c>
      <c r="Y12" s="26">
        <f>IF(Определители!I12="9",ROUND((C12+E12)*(Начисления!M12/100)*('Форма 4'!C86/100),2),0)</f>
        <v>0</v>
      </c>
      <c r="Z12" s="26">
        <f>IF(Определители!I12="9",ROUND((C12+E12)*(100-Начисления!M12/100)*('Форма 4'!C86/100),2),0)</f>
        <v>0</v>
      </c>
      <c r="AA12" s="26">
        <f>IF(Определители!I12="9",ROUND((C12+E12)*(Начисления!M12/100)*('Форма 4'!C89/100),2),0)</f>
        <v>0</v>
      </c>
      <c r="AB12" s="26">
        <f>IF(Определители!I12="9",ROUND((C12+E12)*(100-Начисления!M12/100)*('Форма 4'!C89/100),2),0)</f>
        <v>0</v>
      </c>
      <c r="AC12" s="26">
        <f>IF(Определители!I12="9",ROUND(B12*Начисления!M12/100,2),0)</f>
        <v>0</v>
      </c>
      <c r="AD12" s="26">
        <f>IF(Определители!I12="9",ROUND(B12*(100-Начисления!M12)/100,2),0)</f>
        <v>0</v>
      </c>
    </row>
    <row r="13" spans="1:30" ht="10.5">
      <c r="A13" s="24" t="str">
        <f>'Форма 4'!A93</f>
        <v>8.</v>
      </c>
      <c r="B13" s="24">
        <f t="shared" si="0"/>
        <v>59.78</v>
      </c>
      <c r="C13" s="24">
        <f>ROUND('Форма 4'!C93*'Базовые цены за единицу'!C13,2)</f>
        <v>38.36</v>
      </c>
      <c r="D13" s="24">
        <f>ROUND('Форма 4'!C93*'Базовые цены за единицу'!D13,2)</f>
        <v>0.22</v>
      </c>
      <c r="E13" s="24">
        <f>ROUND('Форма 4'!C93*'Базовые цены за единицу'!E13,2)</f>
        <v>0.11</v>
      </c>
      <c r="F13" s="24">
        <f>ROUND('Форма 4'!C93*'Базовые цены за единицу'!F13,2)</f>
        <v>21.2</v>
      </c>
      <c r="G13" s="24">
        <f>ROUND('Форма 4'!C93*'Базовые цены за единицу'!G13,2)</f>
        <v>0</v>
      </c>
      <c r="H13" s="24">
        <f>ROUND('Форма 4'!C93*'Базовые цены за единицу'!H13,2)</f>
        <v>0</v>
      </c>
      <c r="I13" s="25">
        <f>ОКРУГЛВСЕ('Форма 4'!C93*'Базовые цены за единицу'!I13,8)</f>
        <v>3.42525</v>
      </c>
      <c r="J13" s="25">
        <f>ОКРУГЛВСЕ('Форма 4'!C93*'Базовые цены за единицу'!J13,8)</f>
        <v>0</v>
      </c>
      <c r="K13" s="25">
        <f>ОКРУГЛВСЕ('Форма 4'!C93*'Базовые цены за единицу'!K13,8)</f>
        <v>0.01005</v>
      </c>
      <c r="L13" s="24">
        <f>ROUND('Форма 4'!C93*'Базовые цены за единицу'!L13,2)</f>
        <v>0</v>
      </c>
      <c r="M13" s="24">
        <f>ROUND('Форма 4'!C93*'Базовые цены за единицу'!M13,2)</f>
        <v>0</v>
      </c>
      <c r="N13" s="24">
        <f>ROUND((C13+E13)*'Форма 4'!C95/100,2)</f>
        <v>30.39</v>
      </c>
      <c r="O13" s="24">
        <f>ROUND((C13+E13)*'Форма 4'!C98/100,2)</f>
        <v>19.24</v>
      </c>
      <c r="P13" s="24">
        <f>ROUND('Форма 4'!C93*'Базовые цены за единицу'!P13,2)</f>
        <v>30.31</v>
      </c>
      <c r="Q13" s="24">
        <f>ROUND('Форма 4'!C93*'Базовые цены за единицу'!Q13,2)</f>
        <v>0.09</v>
      </c>
      <c r="R13" s="24">
        <f>ROUND('Форма 4'!C93*'Базовые цены за единицу'!R13,2)</f>
        <v>19.18</v>
      </c>
      <c r="S13" s="24">
        <f>ROUND('Форма 4'!C93*'Базовые цены за единицу'!S13,2)</f>
        <v>0.05</v>
      </c>
      <c r="T13" s="24">
        <f>ROUND('Форма 4'!C93*'Базовые цены за единицу'!T13,2)</f>
        <v>0</v>
      </c>
      <c r="U13" s="24">
        <f>ROUND('Форма 4'!C93*'Базовые цены за единицу'!U13,2)</f>
        <v>0</v>
      </c>
      <c r="V13" s="24">
        <f>ROUND('Форма 4'!C93*'Базовые цены за единицу'!V13,2)</f>
        <v>0</v>
      </c>
      <c r="X13" s="26">
        <f>ROUND('Форма 4'!C93*'Базовые цены за единицу'!X13,2)</f>
        <v>0</v>
      </c>
      <c r="Y13" s="26">
        <f>IF(Определители!I13="9",ROUND((C13+E13)*(Начисления!M13/100)*('Форма 4'!C95/100),2),0)</f>
        <v>0</v>
      </c>
      <c r="Z13" s="26">
        <f>IF(Определители!I13="9",ROUND((C13+E13)*(100-Начисления!M13/100)*('Форма 4'!C95/100),2),0)</f>
        <v>0</v>
      </c>
      <c r="AA13" s="26">
        <f>IF(Определители!I13="9",ROUND((C13+E13)*(Начисления!M13/100)*('Форма 4'!C98/100),2),0)</f>
        <v>0</v>
      </c>
      <c r="AB13" s="26">
        <f>IF(Определители!I13="9",ROUND((C13+E13)*(100-Начисления!M13/100)*('Форма 4'!C98/100),2),0)</f>
        <v>0</v>
      </c>
      <c r="AC13" s="26">
        <f>IF(Определители!I13="9",ROUND(B13*Начисления!M13/100,2),0)</f>
        <v>0</v>
      </c>
      <c r="AD13" s="26">
        <f>IF(Определители!I13="9",ROUND(B13*(100-Начисления!M13)/100,2),0)</f>
        <v>0</v>
      </c>
    </row>
    <row r="14" spans="1:30" ht="10.5">
      <c r="A14" s="24" t="str">
        <f>'Форма 4'!A102</f>
        <v>9.</v>
      </c>
      <c r="B14" s="24">
        <f t="shared" si="0"/>
        <v>628.73</v>
      </c>
      <c r="C14" s="24">
        <f>ROUND('Форма 4'!C102*'Базовые цены за единицу'!C14,2)</f>
        <v>526.46</v>
      </c>
      <c r="D14" s="24">
        <f>ROUND('Форма 4'!C102*'Базовые цены за единицу'!D14,2)</f>
        <v>18.01</v>
      </c>
      <c r="E14" s="24">
        <f>ROUND('Форма 4'!C102*'Базовые цены за единицу'!E14,2)</f>
        <v>3.85</v>
      </c>
      <c r="F14" s="24">
        <f>ROUND('Форма 4'!C102*'Базовые цены за единицу'!F14,2)</f>
        <v>84.26</v>
      </c>
      <c r="G14" s="24">
        <f>ROUND('Форма 4'!C102*'Базовые цены за единицу'!G14,2)</f>
        <v>0</v>
      </c>
      <c r="H14" s="24">
        <f>ROUND('Форма 4'!C102*'Базовые цены за единицу'!H14,2)</f>
        <v>0</v>
      </c>
      <c r="I14" s="25">
        <f>ОКРУГЛВСЕ('Форма 4'!C102*'Базовые цены за единицу'!I14,8)</f>
        <v>51.01239</v>
      </c>
      <c r="J14" s="25">
        <f>ОКРУГЛВСЕ('Форма 4'!C102*'Базовые цены за единицу'!J14,8)</f>
        <v>0</v>
      </c>
      <c r="K14" s="25">
        <f>ОКРУГЛВСЕ('Форма 4'!C102*'Базовые цены за единицу'!K14,8)</f>
        <v>0.35673</v>
      </c>
      <c r="L14" s="24">
        <f>ROUND('Форма 4'!C102*'Базовые цены за единицу'!L14,2)</f>
        <v>0</v>
      </c>
      <c r="M14" s="24">
        <f>ROUND('Форма 4'!C102*'Базовые цены за единицу'!M14,2)</f>
        <v>0</v>
      </c>
      <c r="N14" s="24">
        <f>ROUND((C14+E14)*'Форма 4'!C104/100,2)</f>
        <v>424.25</v>
      </c>
      <c r="O14" s="24">
        <f>ROUND((C14+E14)*'Форма 4'!C107/100,2)</f>
        <v>265.16</v>
      </c>
      <c r="P14" s="24">
        <f>ROUND('Форма 4'!C102*'Базовые цены за единицу'!P14,2)</f>
        <v>421.16</v>
      </c>
      <c r="Q14" s="24">
        <f>ROUND('Форма 4'!C102*'Базовые цены за единицу'!Q14,2)</f>
        <v>3.1</v>
      </c>
      <c r="R14" s="24">
        <f>ROUND('Форма 4'!C102*'Базовые цены за единицу'!R14,2)</f>
        <v>263.23</v>
      </c>
      <c r="S14" s="24">
        <f>ROUND('Форма 4'!C102*'Базовые цены за единицу'!S14,2)</f>
        <v>1.93</v>
      </c>
      <c r="T14" s="24">
        <f>ROUND('Форма 4'!C102*'Базовые цены за единицу'!T14,2)</f>
        <v>0</v>
      </c>
      <c r="U14" s="24">
        <f>ROUND('Форма 4'!C102*'Базовые цены за единицу'!U14,2)</f>
        <v>0</v>
      </c>
      <c r="V14" s="24">
        <f>ROUND('Форма 4'!C102*'Базовые цены за единицу'!V14,2)</f>
        <v>0</v>
      </c>
      <c r="X14" s="26">
        <f>ROUND('Форма 4'!C102*'Базовые цены за единицу'!X14,2)</f>
        <v>0</v>
      </c>
      <c r="Y14" s="26">
        <f>IF(Определители!I14="9",ROUND((C14+E14)*(Начисления!M14/100)*('Форма 4'!C104/100),2),0)</f>
        <v>0</v>
      </c>
      <c r="Z14" s="26">
        <f>IF(Определители!I14="9",ROUND((C14+E14)*(100-Начисления!M14/100)*('Форма 4'!C104/100),2),0)</f>
        <v>0</v>
      </c>
      <c r="AA14" s="26">
        <f>IF(Определители!I14="9",ROUND((C14+E14)*(Начисления!M14/100)*('Форма 4'!C107/100),2),0)</f>
        <v>0</v>
      </c>
      <c r="AB14" s="26">
        <f>IF(Определители!I14="9",ROUND((C14+E14)*(100-Начисления!M14/100)*('Форма 4'!C107/100),2),0)</f>
        <v>0</v>
      </c>
      <c r="AC14" s="26">
        <f>IF(Определители!I14="9",ROUND(B14*Начисления!M14/100,2),0)</f>
        <v>0</v>
      </c>
      <c r="AD14" s="26">
        <f>IF(Определители!I14="9",ROUND(B14*(100-Начисления!M14)/100,2),0)</f>
        <v>0</v>
      </c>
    </row>
    <row r="15" spans="1:30" ht="10.5">
      <c r="A15" s="24" t="str">
        <f>'Форма 4'!A111</f>
        <v>10.</v>
      </c>
      <c r="B15" s="24">
        <f t="shared" si="0"/>
        <v>350.03</v>
      </c>
      <c r="C15" s="24">
        <f>ROUND('Форма 4'!C111*'Базовые цены за единицу'!C15,2)</f>
        <v>293.09</v>
      </c>
      <c r="D15" s="24">
        <f>ROUND('Форма 4'!C111*'Базовые цены за единицу'!D15,2)</f>
        <v>10.03</v>
      </c>
      <c r="E15" s="24">
        <f>ROUND('Форма 4'!C111*'Базовые цены за единицу'!E15,2)</f>
        <v>2.14</v>
      </c>
      <c r="F15" s="24">
        <f>ROUND('Форма 4'!C111*'Базовые цены за единицу'!F15,2)</f>
        <v>46.91</v>
      </c>
      <c r="G15" s="24">
        <f>ROUND('Форма 4'!C111*'Базовые цены за единицу'!G15,2)</f>
        <v>0</v>
      </c>
      <c r="H15" s="24">
        <f>ROUND('Форма 4'!C111*'Базовые цены за единицу'!H15,2)</f>
        <v>0</v>
      </c>
      <c r="I15" s="25">
        <f>ОКРУГЛВСЕ('Форма 4'!C111*'Базовые цены за единицу'!I15,8)</f>
        <v>28.3998</v>
      </c>
      <c r="J15" s="25">
        <f>ОКРУГЛВСЕ('Форма 4'!C111*'Базовые цены за единицу'!J15,8)</f>
        <v>0</v>
      </c>
      <c r="K15" s="25">
        <f>ОКРУГЛВСЕ('Форма 4'!C111*'Базовые цены за единицу'!K15,8)</f>
        <v>0.1986</v>
      </c>
      <c r="L15" s="24">
        <f>ROUND('Форма 4'!C111*'Базовые цены за единицу'!L15,2)</f>
        <v>0</v>
      </c>
      <c r="M15" s="24">
        <f>ROUND('Форма 4'!C111*'Базовые цены за единицу'!M15,2)</f>
        <v>0</v>
      </c>
      <c r="N15" s="24">
        <f>ROUND((C15+E15)*'Форма 4'!C113/100,2)</f>
        <v>236.18</v>
      </c>
      <c r="O15" s="24">
        <f>ROUND((C15+E15)*'Форма 4'!C116/100,2)</f>
        <v>147.62</v>
      </c>
      <c r="P15" s="24">
        <f>ROUND('Форма 4'!C111*'Базовые цены за единицу'!P15,2)</f>
        <v>234.47</v>
      </c>
      <c r="Q15" s="24">
        <f>ROUND('Форма 4'!C111*'Базовые цены за единицу'!Q15,2)</f>
        <v>1.73</v>
      </c>
      <c r="R15" s="24">
        <f>ROUND('Форма 4'!C111*'Базовые цены за единицу'!R15,2)</f>
        <v>146.55</v>
      </c>
      <c r="S15" s="24">
        <f>ROUND('Форма 4'!C111*'Базовые цены за единицу'!S15,2)</f>
        <v>1.07</v>
      </c>
      <c r="T15" s="24">
        <f>ROUND('Форма 4'!C111*'Базовые цены за единицу'!T15,2)</f>
        <v>0</v>
      </c>
      <c r="U15" s="24">
        <f>ROUND('Форма 4'!C111*'Базовые цены за единицу'!U15,2)</f>
        <v>0</v>
      </c>
      <c r="V15" s="24">
        <f>ROUND('Форма 4'!C111*'Базовые цены за единицу'!V15,2)</f>
        <v>0</v>
      </c>
      <c r="X15" s="26">
        <f>ROUND('Форма 4'!C111*'Базовые цены за единицу'!X15,2)</f>
        <v>0</v>
      </c>
      <c r="Y15" s="26">
        <f>IF(Определители!I15="9",ROUND((C15+E15)*(Начисления!M15/100)*('Форма 4'!C113/100),2),0)</f>
        <v>0</v>
      </c>
      <c r="Z15" s="26">
        <f>IF(Определители!I15="9",ROUND((C15+E15)*(100-Начисления!M15/100)*('Форма 4'!C113/100),2),0)</f>
        <v>0</v>
      </c>
      <c r="AA15" s="26">
        <f>IF(Определители!I15="9",ROUND((C15+E15)*(Начисления!M15/100)*('Форма 4'!C116/100),2),0)</f>
        <v>0</v>
      </c>
      <c r="AB15" s="26">
        <f>IF(Определители!I15="9",ROUND((C15+E15)*(100-Начисления!M15/100)*('Форма 4'!C116/100),2),0)</f>
        <v>0</v>
      </c>
      <c r="AC15" s="26">
        <f>IF(Определители!I15="9",ROUND(B15*Начисления!M15/100,2),0)</f>
        <v>0</v>
      </c>
      <c r="AD15" s="26">
        <f>IF(Определители!I15="9",ROUND(B15*(100-Начисления!M15)/100,2),0)</f>
        <v>0</v>
      </c>
    </row>
    <row r="16" spans="1:30" ht="10.5">
      <c r="A16" s="24" t="str">
        <f>'Форма 4'!A120</f>
        <v>11.</v>
      </c>
      <c r="B16" s="24">
        <f t="shared" si="0"/>
        <v>1335.25</v>
      </c>
      <c r="C16" s="24">
        <f>ROUND('Форма 4'!C120*'Базовые цены за единицу'!C16,2)</f>
        <v>555.08</v>
      </c>
      <c r="D16" s="24">
        <f>ROUND('Форма 4'!C120*'Базовые цены за единицу'!D16,2)</f>
        <v>7.88</v>
      </c>
      <c r="E16" s="24">
        <f>ROUND('Форма 4'!C120*'Базовые цены за единицу'!E16,2)</f>
        <v>1.07</v>
      </c>
      <c r="F16" s="24">
        <f>ROUND('Форма 4'!C120*'Базовые цены за единицу'!F16,2)</f>
        <v>772.29</v>
      </c>
      <c r="G16" s="24">
        <f>ROUND('Форма 4'!C120*'Базовые цены за единицу'!G16,2)</f>
        <v>0</v>
      </c>
      <c r="H16" s="24">
        <f>ROUND('Форма 4'!C120*'Базовые цены за единицу'!H16,2)</f>
        <v>0</v>
      </c>
      <c r="I16" s="25">
        <f>ОКРУГЛВСЕ('Форма 4'!C120*'Базовые цены за единицу'!I16,8)</f>
        <v>50.83167</v>
      </c>
      <c r="J16" s="25">
        <f>ОКРУГЛВСЕ('Форма 4'!C120*'Базовые цены за единицу'!J16,8)</f>
        <v>0</v>
      </c>
      <c r="K16" s="25">
        <f>ОКРУГЛВСЕ('Форма 4'!C120*'Базовые цены за единицу'!K16,8)</f>
        <v>0.0993</v>
      </c>
      <c r="L16" s="24">
        <f>ROUND('Форма 4'!C120*'Базовые цены за единицу'!L16,2)</f>
        <v>0</v>
      </c>
      <c r="M16" s="24">
        <f>ROUND('Форма 4'!C120*'Базовые цены за единицу'!M16,2)</f>
        <v>0</v>
      </c>
      <c r="N16" s="24">
        <f>ROUND((C16+E16)*'Форма 4'!C122/100,2)</f>
        <v>444.92</v>
      </c>
      <c r="O16" s="24">
        <f>ROUND((C16+E16)*'Форма 4'!C125/100,2)</f>
        <v>278.08</v>
      </c>
      <c r="P16" s="24">
        <f>ROUND('Форма 4'!C120*'Базовые цены за единицу'!P16,2)</f>
        <v>444.06</v>
      </c>
      <c r="Q16" s="24">
        <f>ROUND('Форма 4'!C120*'Базовые цены за единицу'!Q16,2)</f>
        <v>0.86</v>
      </c>
      <c r="R16" s="24">
        <f>ROUND('Форма 4'!C120*'Базовые цены за единицу'!R16,2)</f>
        <v>277.54</v>
      </c>
      <c r="S16" s="24">
        <f>ROUND('Форма 4'!C120*'Базовые цены за единицу'!S16,2)</f>
        <v>0.54</v>
      </c>
      <c r="T16" s="24">
        <f>ROUND('Форма 4'!C120*'Базовые цены за единицу'!T16,2)</f>
        <v>0</v>
      </c>
      <c r="U16" s="24">
        <f>ROUND('Форма 4'!C120*'Базовые цены за единицу'!U16,2)</f>
        <v>0</v>
      </c>
      <c r="V16" s="24">
        <f>ROUND('Форма 4'!C120*'Базовые цены за единицу'!V16,2)</f>
        <v>0</v>
      </c>
      <c r="X16" s="26">
        <f>ROUND('Форма 4'!C120*'Базовые цены за единицу'!X16,2)</f>
        <v>0</v>
      </c>
      <c r="Y16" s="26">
        <f>IF(Определители!I16="9",ROUND((C16+E16)*(Начисления!M16/100)*('Форма 4'!C122/100),2),0)</f>
        <v>0</v>
      </c>
      <c r="Z16" s="26">
        <f>IF(Определители!I16="9",ROUND((C16+E16)*(100-Начисления!M16/100)*('Форма 4'!C122/100),2),0)</f>
        <v>0</v>
      </c>
      <c r="AA16" s="26">
        <f>IF(Определители!I16="9",ROUND((C16+E16)*(Начисления!M16/100)*('Форма 4'!C125/100),2),0)</f>
        <v>0</v>
      </c>
      <c r="AB16" s="26">
        <f>IF(Определители!I16="9",ROUND((C16+E16)*(100-Начисления!M16/100)*('Форма 4'!C125/100),2),0)</f>
        <v>0</v>
      </c>
      <c r="AC16" s="26">
        <f>IF(Определители!I16="9",ROUND(B16*Начисления!M16/100,2),0)</f>
        <v>0</v>
      </c>
      <c r="AD16" s="26">
        <f>IF(Определители!I16="9",ROUND(B16*(100-Начисления!M16)/100,2),0)</f>
        <v>0</v>
      </c>
    </row>
    <row r="17" spans="1:30" ht="10.5">
      <c r="A17" s="24" t="str">
        <f>'Форма 4'!A129</f>
        <v>12.</v>
      </c>
      <c r="B17" s="24">
        <f t="shared" si="0"/>
        <v>111.46</v>
      </c>
      <c r="C17" s="24">
        <f>ROUND('Форма 4'!C129*'Базовые цены за единицу'!C17,2)</f>
        <v>29.81</v>
      </c>
      <c r="D17" s="24">
        <f>ROUND('Форма 4'!C129*'Базовые цены за единицу'!D17,2)</f>
        <v>0.14</v>
      </c>
      <c r="E17" s="24">
        <f>ROUND('Форма 4'!C129*'Базовые цены за единицу'!E17,2)</f>
        <v>0</v>
      </c>
      <c r="F17" s="24">
        <f>ROUND('Форма 4'!C129*'Базовые цены за единицу'!F17,2)</f>
        <v>81.51</v>
      </c>
      <c r="G17" s="24">
        <f>ROUND('Форма 4'!C129*'Базовые цены за единицу'!G17,2)</f>
        <v>0</v>
      </c>
      <c r="H17" s="24">
        <f>ROUND('Форма 4'!C129*'Базовые цены за единицу'!H17,2)</f>
        <v>0</v>
      </c>
      <c r="I17" s="25">
        <f>ОКРУГЛВСЕ('Форма 4'!C129*'Базовые цены за единицу'!I17,8)</f>
        <v>2.69568</v>
      </c>
      <c r="J17" s="25">
        <f>ОКРУГЛВСЕ('Форма 4'!C129*'Базовые цены за единицу'!J17,8)</f>
        <v>0</v>
      </c>
      <c r="K17" s="25">
        <f>ОКРУГЛВСЕ('Форма 4'!C129*'Базовые цены за единицу'!K17,8)</f>
        <v>0</v>
      </c>
      <c r="L17" s="24">
        <f>ROUND('Форма 4'!C129*'Базовые цены за единицу'!L17,2)</f>
        <v>0</v>
      </c>
      <c r="M17" s="24">
        <f>ROUND('Форма 4'!C129*'Базовые цены за единицу'!M17,2)</f>
        <v>0</v>
      </c>
      <c r="N17" s="24">
        <f>ROUND((C17+E17)*'Форма 4'!C132/100,2)</f>
        <v>23.85</v>
      </c>
      <c r="O17" s="24">
        <f>ROUND((C17+E17)*'Форма 4'!C135/100,2)</f>
        <v>14.91</v>
      </c>
      <c r="P17" s="24">
        <f>ROUND('Форма 4'!C129*'Базовые цены за единицу'!P17,2)</f>
        <v>23.85</v>
      </c>
      <c r="Q17" s="24">
        <f>ROUND('Форма 4'!C129*'Базовые цены за единицу'!Q17,2)</f>
        <v>0</v>
      </c>
      <c r="R17" s="24">
        <f>ROUND('Форма 4'!C129*'Базовые цены за единицу'!R17,2)</f>
        <v>14.91</v>
      </c>
      <c r="S17" s="24">
        <f>ROUND('Форма 4'!C129*'Базовые цены за единицу'!S17,2)</f>
        <v>0</v>
      </c>
      <c r="T17" s="24">
        <f>ROUND('Форма 4'!C129*'Базовые цены за единицу'!T17,2)</f>
        <v>0</v>
      </c>
      <c r="U17" s="24">
        <f>ROUND('Форма 4'!C129*'Базовые цены за единицу'!U17,2)</f>
        <v>0</v>
      </c>
      <c r="V17" s="24">
        <f>ROUND('Форма 4'!C129*'Базовые цены за единицу'!V17,2)</f>
        <v>0</v>
      </c>
      <c r="X17" s="26">
        <f>ROUND('Форма 4'!C129*'Базовые цены за единицу'!X17,2)</f>
        <v>0</v>
      </c>
      <c r="Y17" s="26">
        <f>IF(Определители!I17="9",ROUND((C17+E17)*(Начисления!M17/100)*('Форма 4'!C132/100),2),0)</f>
        <v>0</v>
      </c>
      <c r="Z17" s="26">
        <f>IF(Определители!I17="9",ROUND((C17+E17)*(100-Начисления!M17/100)*('Форма 4'!C132/100),2),0)</f>
        <v>0</v>
      </c>
      <c r="AA17" s="26">
        <f>IF(Определители!I17="9",ROUND((C17+E17)*(Начисления!M17/100)*('Форма 4'!C135/100),2),0)</f>
        <v>0</v>
      </c>
      <c r="AB17" s="26">
        <f>IF(Определители!I17="9",ROUND((C17+E17)*(100-Начисления!M17/100)*('Форма 4'!C135/100),2),0)</f>
        <v>0</v>
      </c>
      <c r="AC17" s="26">
        <f>IF(Определители!I17="9",ROUND(B17*Начисления!M17/100,2),0)</f>
        <v>0</v>
      </c>
      <c r="AD17" s="26">
        <f>IF(Определители!I17="9",ROUND(B17*(100-Начисления!M17)/100,2),0)</f>
        <v>0</v>
      </c>
    </row>
    <row r="18" spans="1:30" ht="10.5">
      <c r="A18" s="24" t="str">
        <f>'Форма 4'!A139</f>
        <v>13.</v>
      </c>
      <c r="B18" s="24">
        <f t="shared" si="0"/>
        <v>56.45</v>
      </c>
      <c r="C18" s="24">
        <f>ROUND('Форма 4'!C139*'Базовые цены за единицу'!C18,2)</f>
        <v>32.98</v>
      </c>
      <c r="D18" s="24">
        <f>ROUND('Форма 4'!C139*'Базовые цены за единицу'!D18,2)</f>
        <v>0.04</v>
      </c>
      <c r="E18" s="24">
        <f>ROUND('Форма 4'!C139*'Базовые цены за единицу'!E18,2)</f>
        <v>0</v>
      </c>
      <c r="F18" s="24">
        <f>ROUND('Форма 4'!C139*'Базовые цены за единицу'!F18,2)</f>
        <v>23.43</v>
      </c>
      <c r="G18" s="24">
        <f>ROUND('Форма 4'!C139*'Базовые цены за единицу'!G18,2)</f>
        <v>0</v>
      </c>
      <c r="H18" s="24">
        <f>ROUND('Форма 4'!C139*'Базовые цены за единицу'!H18,2)</f>
        <v>0</v>
      </c>
      <c r="I18" s="25">
        <f>ОКРУГЛВСЕ('Форма 4'!C139*'Базовые цены за единицу'!I18,8)</f>
        <v>3.224</v>
      </c>
      <c r="J18" s="25">
        <f>ОКРУГЛВСЕ('Форма 4'!C139*'Базовые цены за единицу'!J18,8)</f>
        <v>0</v>
      </c>
      <c r="K18" s="25">
        <f>ОКРУГЛВСЕ('Форма 4'!C139*'Базовые цены за единицу'!K18,8)</f>
        <v>0</v>
      </c>
      <c r="L18" s="24">
        <f>ROUND('Форма 4'!C139*'Базовые цены за единицу'!L18,2)</f>
        <v>0</v>
      </c>
      <c r="M18" s="24">
        <f>ROUND('Форма 4'!C139*'Базовые цены за единицу'!M18,2)</f>
        <v>0</v>
      </c>
      <c r="N18" s="24">
        <f>ROUND((C18+E18)*'Форма 4'!C141/100,2)</f>
        <v>26.38</v>
      </c>
      <c r="O18" s="24">
        <f>ROUND((C18+E18)*'Форма 4'!C144/100,2)</f>
        <v>16.49</v>
      </c>
      <c r="P18" s="24">
        <f>ROUND('Форма 4'!C139*'Базовые цены за единицу'!P18,2)</f>
        <v>26.39</v>
      </c>
      <c r="Q18" s="24">
        <f>ROUND('Форма 4'!C139*'Базовые цены за единицу'!Q18,2)</f>
        <v>0</v>
      </c>
      <c r="R18" s="24">
        <f>ROUND('Форма 4'!C139*'Базовые цены за единицу'!R18,2)</f>
        <v>16.49</v>
      </c>
      <c r="S18" s="24">
        <f>ROUND('Форма 4'!C139*'Базовые цены за единицу'!S18,2)</f>
        <v>0</v>
      </c>
      <c r="T18" s="24">
        <f>ROUND('Форма 4'!C139*'Базовые цены за единицу'!T18,2)</f>
        <v>0</v>
      </c>
      <c r="U18" s="24">
        <f>ROUND('Форма 4'!C139*'Базовые цены за единицу'!U18,2)</f>
        <v>0</v>
      </c>
      <c r="V18" s="24">
        <f>ROUND('Форма 4'!C139*'Базовые цены за единицу'!V18,2)</f>
        <v>0</v>
      </c>
      <c r="X18" s="26">
        <f>ROUND('Форма 4'!C139*'Базовые цены за единицу'!X18,2)</f>
        <v>0</v>
      </c>
      <c r="Y18" s="26">
        <f>IF(Определители!I18="9",ROUND((C18+E18)*(Начисления!M18/100)*('Форма 4'!C141/100),2),0)</f>
        <v>0</v>
      </c>
      <c r="Z18" s="26">
        <f>IF(Определители!I18="9",ROUND((C18+E18)*(100-Начисления!M18/100)*('Форма 4'!C141/100),2),0)</f>
        <v>0</v>
      </c>
      <c r="AA18" s="26">
        <f>IF(Определители!I18="9",ROUND((C18+E18)*(Начисления!M18/100)*('Форма 4'!C144/100),2),0)</f>
        <v>0</v>
      </c>
      <c r="AB18" s="26">
        <f>IF(Определители!I18="9",ROUND((C18+E18)*(100-Начисления!M18/100)*('Форма 4'!C144/100),2),0)</f>
        <v>0</v>
      </c>
      <c r="AC18" s="26">
        <f>IF(Определители!I18="9",ROUND(B18*Начисления!M18/100,2),0)</f>
        <v>0</v>
      </c>
      <c r="AD18" s="26">
        <f>IF(Определители!I18="9",ROUND(B18*(100-Начисления!M18)/100,2),0)</f>
        <v>0</v>
      </c>
    </row>
    <row r="19" spans="1:30" ht="10.5">
      <c r="A19" s="24" t="str">
        <f>'Форма 4'!A148</f>
        <v>14.</v>
      </c>
      <c r="B19" s="24">
        <f t="shared" si="0"/>
        <v>4.24</v>
      </c>
      <c r="C19" s="24">
        <f>ROUND('Форма 4'!C148*'Базовые цены за единицу'!C19,2)</f>
        <v>3.9</v>
      </c>
      <c r="D19" s="24">
        <f>ROUND('Форма 4'!C148*'Базовые цены за единицу'!D19,2)</f>
        <v>0</v>
      </c>
      <c r="E19" s="24">
        <f>ROUND('Форма 4'!C148*'Базовые цены за единицу'!E19,2)</f>
        <v>0</v>
      </c>
      <c r="F19" s="24">
        <f>ROUND('Форма 4'!C148*'Базовые цены за единицу'!F19,2)</f>
        <v>0.34</v>
      </c>
      <c r="G19" s="24">
        <f>ROUND('Форма 4'!C148*'Базовые цены за единицу'!G19,2)</f>
        <v>0</v>
      </c>
      <c r="H19" s="24">
        <f>ROUND('Форма 4'!C148*'Базовые цены за единицу'!H19,2)</f>
        <v>0</v>
      </c>
      <c r="I19" s="25">
        <f>ОКРУГЛВСЕ('Форма 4'!C148*'Базовые цены за единицу'!I19,8)</f>
        <v>0.30636</v>
      </c>
      <c r="J19" s="25">
        <f>ОКРУГЛВСЕ('Форма 4'!C148*'Базовые цены за единицу'!J19,8)</f>
        <v>0</v>
      </c>
      <c r="K19" s="25">
        <f>ОКРУГЛВСЕ('Форма 4'!C148*'Базовые цены за единицу'!K19,8)</f>
        <v>1.25E-05</v>
      </c>
      <c r="L19" s="24">
        <f>ROUND('Форма 4'!C148*'Базовые цены за единицу'!L19,2)</f>
        <v>0</v>
      </c>
      <c r="M19" s="24">
        <f>ROUND('Форма 4'!C148*'Базовые цены за единицу'!M19,2)</f>
        <v>0</v>
      </c>
      <c r="N19" s="24">
        <f>ROUND((C19+E19)*'Форма 4'!C151/100,2)</f>
        <v>3.71</v>
      </c>
      <c r="O19" s="24">
        <f>ROUND((C19+E19)*'Форма 4'!C154/100,2)</f>
        <v>1.83</v>
      </c>
      <c r="P19" s="24">
        <f>ROUND('Форма 4'!C148*'Базовые цены за единицу'!P19,2)</f>
        <v>3.7</v>
      </c>
      <c r="Q19" s="24">
        <f>ROUND('Форма 4'!C148*'Базовые цены за единицу'!Q19,2)</f>
        <v>0</v>
      </c>
      <c r="R19" s="24">
        <f>ROUND('Форма 4'!C148*'Базовые цены за единицу'!R19,2)</f>
        <v>1.83</v>
      </c>
      <c r="S19" s="24">
        <f>ROUND('Форма 4'!C148*'Базовые цены за единицу'!S19,2)</f>
        <v>0</v>
      </c>
      <c r="T19" s="24">
        <f>ROUND('Форма 4'!C148*'Базовые цены за единицу'!T19,2)</f>
        <v>0</v>
      </c>
      <c r="U19" s="24">
        <f>ROUND('Форма 4'!C148*'Базовые цены за единицу'!U19,2)</f>
        <v>0</v>
      </c>
      <c r="V19" s="24">
        <f>ROUND('Форма 4'!C148*'Базовые цены за единицу'!V19,2)</f>
        <v>0</v>
      </c>
      <c r="X19" s="26">
        <f>ROUND('Форма 4'!C148*'Базовые цены за единицу'!X19,2)</f>
        <v>0</v>
      </c>
      <c r="Y19" s="26">
        <f>IF(Определители!I19="9",ROUND((C19+E19)*(Начисления!M19/100)*('Форма 4'!C151/100),2),0)</f>
        <v>0</v>
      </c>
      <c r="Z19" s="26">
        <f>IF(Определители!I19="9",ROUND((C19+E19)*(100-Начисления!M19/100)*('Форма 4'!C151/100),2),0)</f>
        <v>0</v>
      </c>
      <c r="AA19" s="26">
        <f>IF(Определители!I19="9",ROUND((C19+E19)*(Начисления!M19/100)*('Форма 4'!C154/100),2),0)</f>
        <v>0</v>
      </c>
      <c r="AB19" s="26">
        <f>IF(Определители!I19="9",ROUND((C19+E19)*(100-Начисления!M19/100)*('Форма 4'!C154/100),2),0)</f>
        <v>0</v>
      </c>
      <c r="AC19" s="26">
        <f>IF(Определители!I19="9",ROUND(B19*Начисления!M19/100,2),0)</f>
        <v>0</v>
      </c>
      <c r="AD19" s="26">
        <f>IF(Определители!I19="9",ROUND(B19*(100-Начисления!M19)/100,2),0)</f>
        <v>0</v>
      </c>
    </row>
    <row r="20" spans="1:30" ht="10.5">
      <c r="A20" s="24" t="str">
        <f>'Форма 4'!A158</f>
        <v>15.</v>
      </c>
      <c r="B20" s="24">
        <f t="shared" si="0"/>
        <v>1089.92</v>
      </c>
      <c r="C20" s="24">
        <f>ROUND('Форма 4'!C158*'Базовые цены за единицу'!C20,2)</f>
        <v>633.05</v>
      </c>
      <c r="D20" s="24">
        <f>ROUND('Форма 4'!C158*'Базовые цены за единицу'!D20,2)</f>
        <v>4.48</v>
      </c>
      <c r="E20" s="24">
        <f>ROUND('Форма 4'!C158*'Базовые цены за единицу'!E20,2)</f>
        <v>0.61</v>
      </c>
      <c r="F20" s="24">
        <f>ROUND('Форма 4'!C158*'Базовые цены за единицу'!F20,2)</f>
        <v>452.39</v>
      </c>
      <c r="G20" s="24">
        <f>ROUND('Форма 4'!C158*'Базовые цены за единицу'!G20,2)</f>
        <v>0</v>
      </c>
      <c r="H20" s="24">
        <f>ROUND('Форма 4'!C158*'Базовые цены за единицу'!H20,2)</f>
        <v>0</v>
      </c>
      <c r="I20" s="25">
        <f>ОКРУГЛВСЕ('Форма 4'!C158*'Базовые цены за единицу'!I20,8)</f>
        <v>57.972096</v>
      </c>
      <c r="J20" s="25">
        <f>ОКРУГЛВСЕ('Форма 4'!C158*'Базовые цены за единицу'!J20,8)</f>
        <v>0</v>
      </c>
      <c r="K20" s="25">
        <f>ОКРУГЛВСЕ('Форма 4'!C158*'Базовые цены за единицу'!K20,8)</f>
        <v>0.056448</v>
      </c>
      <c r="L20" s="24">
        <f>ROUND('Форма 4'!C158*'Базовые цены за единицу'!L20,2)</f>
        <v>0</v>
      </c>
      <c r="M20" s="24">
        <f>ROUND('Форма 4'!C158*'Базовые цены за единицу'!M20,2)</f>
        <v>0</v>
      </c>
      <c r="N20" s="24">
        <f>ROUND((C20+E20)*'Форма 4'!C161/100,2)</f>
        <v>506.93</v>
      </c>
      <c r="O20" s="24">
        <f>ROUND((C20+E20)*'Форма 4'!C164/100,2)</f>
        <v>316.83</v>
      </c>
      <c r="P20" s="24">
        <f>ROUND('Форма 4'!C158*'Базовые цены за единицу'!P20,2)</f>
        <v>506.44</v>
      </c>
      <c r="Q20" s="24">
        <f>ROUND('Форма 4'!C158*'Базовые цены за единицу'!Q20,2)</f>
        <v>0.49</v>
      </c>
      <c r="R20" s="24">
        <f>ROUND('Форма 4'!C158*'Базовые цены за единицу'!R20,2)</f>
        <v>316.53</v>
      </c>
      <c r="S20" s="24">
        <f>ROUND('Форма 4'!C158*'Базовые цены за единицу'!S20,2)</f>
        <v>0.3</v>
      </c>
      <c r="T20" s="24">
        <f>ROUND('Форма 4'!C158*'Базовые цены за единицу'!T20,2)</f>
        <v>0</v>
      </c>
      <c r="U20" s="24">
        <f>ROUND('Форма 4'!C158*'Базовые цены за единицу'!U20,2)</f>
        <v>0</v>
      </c>
      <c r="V20" s="24">
        <f>ROUND('Форма 4'!C158*'Базовые цены за единицу'!V20,2)</f>
        <v>0</v>
      </c>
      <c r="X20" s="26">
        <f>ROUND('Форма 4'!C158*'Базовые цены за единицу'!X20,2)</f>
        <v>0</v>
      </c>
      <c r="Y20" s="26">
        <f>IF(Определители!I20="9",ROUND((C20+E20)*(Начисления!M20/100)*('Форма 4'!C161/100),2),0)</f>
        <v>0</v>
      </c>
      <c r="Z20" s="26">
        <f>IF(Определители!I20="9",ROUND((C20+E20)*(100-Начисления!M20/100)*('Форма 4'!C161/100),2),0)</f>
        <v>0</v>
      </c>
      <c r="AA20" s="26">
        <f>IF(Определители!I20="9",ROUND((C20+E20)*(Начисления!M20/100)*('Форма 4'!C164/100),2),0)</f>
        <v>0</v>
      </c>
      <c r="AB20" s="26">
        <f>IF(Определители!I20="9",ROUND((C20+E20)*(100-Начисления!M20/100)*('Форма 4'!C164/100),2),0)</f>
        <v>0</v>
      </c>
      <c r="AC20" s="26">
        <f>IF(Определители!I20="9",ROUND(B20*Начисления!M20/100,2),0)</f>
        <v>0</v>
      </c>
      <c r="AD20" s="26">
        <f>IF(Определители!I20="9",ROUND(B20*(100-Начисления!M20)/100,2),0)</f>
        <v>0</v>
      </c>
    </row>
    <row r="21" spans="1:30" ht="10.5">
      <c r="A21" s="24" t="str">
        <f>'Форма 4'!A168</f>
        <v>16.</v>
      </c>
      <c r="B21" s="24">
        <f t="shared" si="0"/>
        <v>139.32</v>
      </c>
      <c r="C21" s="24">
        <f>ROUND('Форма 4'!C168*'Базовые цены за единицу'!C21,2)</f>
        <v>37.27</v>
      </c>
      <c r="D21" s="24">
        <f>ROUND('Форма 4'!C168*'Базовые цены за единицу'!D21,2)</f>
        <v>0.17</v>
      </c>
      <c r="E21" s="24">
        <f>ROUND('Форма 4'!C168*'Базовые цены за единицу'!E21,2)</f>
        <v>0</v>
      </c>
      <c r="F21" s="24">
        <f>ROUND('Форма 4'!C168*'Базовые цены за единицу'!F21,2)</f>
        <v>101.88</v>
      </c>
      <c r="G21" s="24">
        <f>ROUND('Форма 4'!C168*'Базовые цены за единицу'!G21,2)</f>
        <v>0</v>
      </c>
      <c r="H21" s="24">
        <f>ROUND('Форма 4'!C168*'Базовые цены за единицу'!H21,2)</f>
        <v>0</v>
      </c>
      <c r="I21" s="25">
        <f>ОКРУГЛВСЕ('Форма 4'!C168*'Базовые цены за единицу'!I21,8)</f>
        <v>3.3696</v>
      </c>
      <c r="J21" s="25">
        <f>ОКРУГЛВСЕ('Форма 4'!C168*'Базовые цены за единицу'!J21,8)</f>
        <v>0</v>
      </c>
      <c r="K21" s="25">
        <f>ОКРУГЛВСЕ('Форма 4'!C168*'Базовые цены за единицу'!K21,8)</f>
        <v>0</v>
      </c>
      <c r="L21" s="24">
        <f>ROUND('Форма 4'!C168*'Базовые цены за единицу'!L21,2)</f>
        <v>0</v>
      </c>
      <c r="M21" s="24">
        <f>ROUND('Форма 4'!C168*'Базовые цены за единицу'!M21,2)</f>
        <v>0</v>
      </c>
      <c r="N21" s="24">
        <f>ROUND((C21+E21)*'Форма 4'!C170/100,2)</f>
        <v>29.82</v>
      </c>
      <c r="O21" s="24">
        <f>ROUND((C21+E21)*'Форма 4'!C173/100,2)</f>
        <v>18.64</v>
      </c>
      <c r="P21" s="24">
        <f>ROUND('Форма 4'!C168*'Базовые цены за единицу'!P21,2)</f>
        <v>29.81</v>
      </c>
      <c r="Q21" s="24">
        <f>ROUND('Форма 4'!C168*'Базовые цены за единицу'!Q21,2)</f>
        <v>0</v>
      </c>
      <c r="R21" s="24">
        <f>ROUND('Форма 4'!C168*'Базовые цены за единицу'!R21,2)</f>
        <v>18.63</v>
      </c>
      <c r="S21" s="24">
        <f>ROUND('Форма 4'!C168*'Базовые цены за единицу'!S21,2)</f>
        <v>0</v>
      </c>
      <c r="T21" s="24">
        <f>ROUND('Форма 4'!C168*'Базовые цены за единицу'!T21,2)</f>
        <v>0</v>
      </c>
      <c r="U21" s="24">
        <f>ROUND('Форма 4'!C168*'Базовые цены за единицу'!U21,2)</f>
        <v>0</v>
      </c>
      <c r="V21" s="24">
        <f>ROUND('Форма 4'!C168*'Базовые цены за единицу'!V21,2)</f>
        <v>0</v>
      </c>
      <c r="X21" s="26">
        <f>ROUND('Форма 4'!C168*'Базовые цены за единицу'!X21,2)</f>
        <v>0</v>
      </c>
      <c r="Y21" s="26">
        <f>IF(Определители!I21="9",ROUND((C21+E21)*(Начисления!M21/100)*('Форма 4'!C170/100),2),0)</f>
        <v>0</v>
      </c>
      <c r="Z21" s="26">
        <f>IF(Определители!I21="9",ROUND((C21+E21)*(100-Начисления!M21/100)*('Форма 4'!C170/100),2),0)</f>
        <v>0</v>
      </c>
      <c r="AA21" s="26">
        <f>IF(Определители!I21="9",ROUND((C21+E21)*(Начисления!M21/100)*('Форма 4'!C173/100),2),0)</f>
        <v>0</v>
      </c>
      <c r="AB21" s="26">
        <f>IF(Определители!I21="9",ROUND((C21+E21)*(100-Начисления!M21/100)*('Форма 4'!C173/100),2),0)</f>
        <v>0</v>
      </c>
      <c r="AC21" s="26">
        <f>IF(Определители!I21="9",ROUND(B21*Начисления!M21/100,2),0)</f>
        <v>0</v>
      </c>
      <c r="AD21" s="26">
        <f>IF(Определители!I21="9",ROUND(B21*(100-Начисления!M21)/100,2),0)</f>
        <v>0</v>
      </c>
    </row>
    <row r="22" spans="1:30" ht="10.5">
      <c r="A22" s="24" t="str">
        <f>'Форма 4'!A177</f>
        <v>17.</v>
      </c>
      <c r="B22" s="24">
        <f t="shared" si="0"/>
        <v>320.47</v>
      </c>
      <c r="C22" s="24">
        <f>ROUND('Форма 4'!C177*'Базовые цены за единицу'!C22,2)</f>
        <v>220.39</v>
      </c>
      <c r="D22" s="24">
        <f>ROUND('Форма 4'!C177*'Базовые цены за единицу'!D22,2)</f>
        <v>0.24</v>
      </c>
      <c r="E22" s="24">
        <f>ROUND('Форма 4'!C177*'Базовые цены за единицу'!E22,2)</f>
        <v>0</v>
      </c>
      <c r="F22" s="24">
        <f>ROUND('Форма 4'!C177*'Базовые цены за единицу'!F22,2)</f>
        <v>99.84</v>
      </c>
      <c r="G22" s="24">
        <f>ROUND('Форма 4'!C177*'Базовые цены за единицу'!G22,2)</f>
        <v>0</v>
      </c>
      <c r="H22" s="24">
        <f>ROUND('Форма 4'!C177*'Базовые цены за единицу'!H22,2)</f>
        <v>0</v>
      </c>
      <c r="I22" s="25">
        <f>ОКРУГЛВСЕ('Форма 4'!C177*'Базовые цены за единицу'!I22,8)</f>
        <v>20.1825</v>
      </c>
      <c r="J22" s="25">
        <f>ОКРУГЛВСЕ('Форма 4'!C177*'Базовые цены за единицу'!J22,8)</f>
        <v>0</v>
      </c>
      <c r="K22" s="25">
        <f>ОКРУГЛВСЕ('Форма 4'!C177*'Базовые цены за единицу'!K22,8)</f>
        <v>0</v>
      </c>
      <c r="L22" s="24">
        <f>ROUND('Форма 4'!C177*'Базовые цены за единицу'!L22,2)</f>
        <v>0</v>
      </c>
      <c r="M22" s="24">
        <f>ROUND('Форма 4'!C177*'Базовые цены за единицу'!M22,2)</f>
        <v>0</v>
      </c>
      <c r="N22" s="24">
        <f>ROUND((C22+E22)*'Форма 4'!C179/100,2)</f>
        <v>176.31</v>
      </c>
      <c r="O22" s="24">
        <f>ROUND((C22+E22)*'Форма 4'!C182/100,2)</f>
        <v>110.2</v>
      </c>
      <c r="P22" s="24">
        <f>ROUND('Форма 4'!C177*'Базовые цены за единицу'!P22,2)</f>
        <v>176.32</v>
      </c>
      <c r="Q22" s="24">
        <f>ROUND('Форма 4'!C177*'Базовые цены за единицу'!Q22,2)</f>
        <v>0</v>
      </c>
      <c r="R22" s="24">
        <f>ROUND('Форма 4'!C177*'Базовые цены за единицу'!R22,2)</f>
        <v>110.2</v>
      </c>
      <c r="S22" s="24">
        <f>ROUND('Форма 4'!C177*'Базовые цены за единицу'!S22,2)</f>
        <v>0</v>
      </c>
      <c r="T22" s="24">
        <f>ROUND('Форма 4'!C177*'Базовые цены за единицу'!T22,2)</f>
        <v>0</v>
      </c>
      <c r="U22" s="24">
        <f>ROUND('Форма 4'!C177*'Базовые цены за единицу'!U22,2)</f>
        <v>0</v>
      </c>
      <c r="V22" s="24">
        <f>ROUND('Форма 4'!C177*'Базовые цены за единицу'!V22,2)</f>
        <v>0</v>
      </c>
      <c r="X22" s="26">
        <f>ROUND('Форма 4'!C177*'Базовые цены за единицу'!X22,2)</f>
        <v>0</v>
      </c>
      <c r="Y22" s="26">
        <f>IF(Определители!I22="9",ROUND((C22+E22)*(Начисления!M22/100)*('Форма 4'!C179/100),2),0)</f>
        <v>0</v>
      </c>
      <c r="Z22" s="26">
        <f>IF(Определители!I22="9",ROUND((C22+E22)*(100-Начисления!M22/100)*('Форма 4'!C179/100),2),0)</f>
        <v>0</v>
      </c>
      <c r="AA22" s="26">
        <f>IF(Определители!I22="9",ROUND((C22+E22)*(Начисления!M22/100)*('Форма 4'!C182/100),2),0)</f>
        <v>0</v>
      </c>
      <c r="AB22" s="26">
        <f>IF(Определители!I22="9",ROUND((C22+E22)*(100-Начисления!M22/100)*('Форма 4'!C182/100),2),0)</f>
        <v>0</v>
      </c>
      <c r="AC22" s="26">
        <f>IF(Определители!I22="9",ROUND(B22*Начисления!M22/100,2),0)</f>
        <v>0</v>
      </c>
      <c r="AD22" s="26">
        <f>IF(Определители!I22="9",ROUND(B22*(100-Начисления!M22)/100,2),0)</f>
        <v>0</v>
      </c>
    </row>
    <row r="23" spans="1:30" ht="10.5">
      <c r="A23" s="24" t="str">
        <f>'Форма 4'!A186</f>
        <v>18.</v>
      </c>
      <c r="B23" s="24">
        <f t="shared" si="0"/>
        <v>38.7</v>
      </c>
      <c r="C23" s="24">
        <f>ROUND('Форма 4'!C186*'Базовые цены за единицу'!C23,2)</f>
        <v>10.35</v>
      </c>
      <c r="D23" s="24">
        <f>ROUND('Форма 4'!C186*'Базовые цены за единицу'!D23,2)</f>
        <v>0.05</v>
      </c>
      <c r="E23" s="24">
        <f>ROUND('Форма 4'!C186*'Базовые цены за единицу'!E23,2)</f>
        <v>0</v>
      </c>
      <c r="F23" s="24">
        <f>ROUND('Форма 4'!C186*'Базовые цены за единицу'!F23,2)</f>
        <v>28.3</v>
      </c>
      <c r="G23" s="24">
        <f>ROUND('Форма 4'!C186*'Базовые цены за единицу'!G23,2)</f>
        <v>0</v>
      </c>
      <c r="H23" s="24">
        <f>ROUND('Форма 4'!C186*'Базовые цены за единицу'!H23,2)</f>
        <v>0</v>
      </c>
      <c r="I23" s="25">
        <f>ОКРУГЛВСЕ('Форма 4'!C186*'Базовые цены за единицу'!I23,8)</f>
        <v>0.936</v>
      </c>
      <c r="J23" s="25">
        <f>ОКРУГЛВСЕ('Форма 4'!C186*'Базовые цены за единицу'!J23,8)</f>
        <v>0</v>
      </c>
      <c r="K23" s="25">
        <f>ОКРУГЛВСЕ('Форма 4'!C186*'Базовые цены за единицу'!K23,8)</f>
        <v>0</v>
      </c>
      <c r="L23" s="24">
        <f>ROUND('Форма 4'!C186*'Базовые цены за единицу'!L23,2)</f>
        <v>0</v>
      </c>
      <c r="M23" s="24">
        <f>ROUND('Форма 4'!C186*'Базовые цены за единицу'!M23,2)</f>
        <v>0</v>
      </c>
      <c r="N23" s="24">
        <f>ROUND((C23+E23)*'Форма 4'!C188/100,2)</f>
        <v>8.28</v>
      </c>
      <c r="O23" s="24">
        <f>ROUND((C23+E23)*'Форма 4'!C191/100,2)</f>
        <v>5.18</v>
      </c>
      <c r="P23" s="24">
        <f>ROUND('Форма 4'!C186*'Базовые цены за единицу'!P23,2)</f>
        <v>8.28</v>
      </c>
      <c r="Q23" s="24">
        <f>ROUND('Форма 4'!C186*'Базовые цены за единицу'!Q23,2)</f>
        <v>0</v>
      </c>
      <c r="R23" s="24">
        <f>ROUND('Форма 4'!C186*'Базовые цены за единицу'!R23,2)</f>
        <v>5.18</v>
      </c>
      <c r="S23" s="24">
        <f>ROUND('Форма 4'!C186*'Базовые цены за единицу'!S23,2)</f>
        <v>0</v>
      </c>
      <c r="T23" s="24">
        <f>ROUND('Форма 4'!C186*'Базовые цены за единицу'!T23,2)</f>
        <v>0</v>
      </c>
      <c r="U23" s="24">
        <f>ROUND('Форма 4'!C186*'Базовые цены за единицу'!U23,2)</f>
        <v>0</v>
      </c>
      <c r="V23" s="24">
        <f>ROUND('Форма 4'!C186*'Базовые цены за единицу'!V23,2)</f>
        <v>0</v>
      </c>
      <c r="X23" s="26">
        <f>ROUND('Форма 4'!C186*'Базовые цены за единицу'!X23,2)</f>
        <v>0</v>
      </c>
      <c r="Y23" s="26">
        <f>IF(Определители!I23="9",ROUND((C23+E23)*(Начисления!M23/100)*('Форма 4'!C188/100),2),0)</f>
        <v>0</v>
      </c>
      <c r="Z23" s="26">
        <f>IF(Определители!I23="9",ROUND((C23+E23)*(100-Начисления!M23/100)*('Форма 4'!C188/100),2),0)</f>
        <v>0</v>
      </c>
      <c r="AA23" s="26">
        <f>IF(Определители!I23="9",ROUND((C23+E23)*(Начисления!M23/100)*('Форма 4'!C191/100),2),0)</f>
        <v>0</v>
      </c>
      <c r="AB23" s="26">
        <f>IF(Определители!I23="9",ROUND((C23+E23)*(100-Начисления!M23/100)*('Форма 4'!C191/100),2),0)</f>
        <v>0</v>
      </c>
      <c r="AC23" s="26">
        <f>IF(Определители!I23="9",ROUND(B23*Начисления!M23/100,2),0)</f>
        <v>0</v>
      </c>
      <c r="AD23" s="26">
        <f>IF(Определители!I23="9",ROUND(B23*(100-Начисления!M23)/100,2),0)</f>
        <v>0</v>
      </c>
    </row>
    <row r="24" spans="1:30" ht="10.5">
      <c r="A24" s="24" t="str">
        <f>'Форма 4'!A195</f>
        <v>19.</v>
      </c>
      <c r="B24" s="24">
        <f t="shared" si="0"/>
        <v>35.87</v>
      </c>
      <c r="C24" s="24">
        <f>ROUND('Форма 4'!C195*'Базовые цены за единицу'!C24,2)</f>
        <v>30.03</v>
      </c>
      <c r="D24" s="24">
        <f>ROUND('Форма 4'!C195*'Базовые цены за единицу'!D24,2)</f>
        <v>1.03</v>
      </c>
      <c r="E24" s="24">
        <f>ROUND('Форма 4'!C195*'Базовые цены за единицу'!E24,2)</f>
        <v>0.22</v>
      </c>
      <c r="F24" s="24">
        <f>ROUND('Форма 4'!C195*'Базовые цены за единицу'!F24,2)</f>
        <v>4.81</v>
      </c>
      <c r="G24" s="24">
        <f>ROUND('Форма 4'!C195*'Базовые цены за единицу'!G24,2)</f>
        <v>0</v>
      </c>
      <c r="H24" s="24">
        <f>ROUND('Форма 4'!C195*'Базовые цены за единицу'!H24,2)</f>
        <v>0</v>
      </c>
      <c r="I24" s="25">
        <f>ОКРУГЛВСЕ('Форма 4'!C195*'Базовые цены за единицу'!I24,8)</f>
        <v>2.91005</v>
      </c>
      <c r="J24" s="25">
        <f>ОКРУГЛВСЕ('Форма 4'!C195*'Базовые цены за единицу'!J24,8)</f>
        <v>0</v>
      </c>
      <c r="K24" s="25">
        <f>ОКРУГЛВСЕ('Форма 4'!C195*'Базовые цены за единицу'!K24,8)</f>
        <v>0.02035</v>
      </c>
      <c r="L24" s="24">
        <f>ROUND('Форма 4'!C195*'Базовые цены за единицу'!L24,2)</f>
        <v>0</v>
      </c>
      <c r="M24" s="24">
        <f>ROUND('Форма 4'!C195*'Базовые цены за единицу'!M24,2)</f>
        <v>0</v>
      </c>
      <c r="N24" s="24">
        <f>ROUND((C24+E24)*'Форма 4'!C197/100,2)</f>
        <v>24.2</v>
      </c>
      <c r="O24" s="24">
        <f>ROUND((C24+E24)*'Форма 4'!C200/100,2)</f>
        <v>15.13</v>
      </c>
      <c r="P24" s="24">
        <f>ROUND('Форма 4'!C195*'Базовые цены за единицу'!P24,2)</f>
        <v>24.03</v>
      </c>
      <c r="Q24" s="24">
        <f>ROUND('Форма 4'!C195*'Базовые цены за единицу'!Q24,2)</f>
        <v>0.18</v>
      </c>
      <c r="R24" s="24">
        <f>ROUND('Форма 4'!C195*'Базовые цены за единицу'!R24,2)</f>
        <v>15.02</v>
      </c>
      <c r="S24" s="24">
        <f>ROUND('Форма 4'!C195*'Базовые цены за единицу'!S24,2)</f>
        <v>0.11</v>
      </c>
      <c r="T24" s="24">
        <f>ROUND('Форма 4'!C195*'Базовые цены за единицу'!T24,2)</f>
        <v>0</v>
      </c>
      <c r="U24" s="24">
        <f>ROUND('Форма 4'!C195*'Базовые цены за единицу'!U24,2)</f>
        <v>0</v>
      </c>
      <c r="V24" s="24">
        <f>ROUND('Форма 4'!C195*'Базовые цены за единицу'!V24,2)</f>
        <v>0</v>
      </c>
      <c r="X24" s="26">
        <f>ROUND('Форма 4'!C195*'Базовые цены за единицу'!X24,2)</f>
        <v>0</v>
      </c>
      <c r="Y24" s="26">
        <f>IF(Определители!I24="9",ROUND((C24+E24)*(Начисления!M24/100)*('Форма 4'!C197/100),2),0)</f>
        <v>0</v>
      </c>
      <c r="Z24" s="26">
        <f>IF(Определители!I24="9",ROUND((C24+E24)*(100-Начисления!M24/100)*('Форма 4'!C197/100),2),0)</f>
        <v>0</v>
      </c>
      <c r="AA24" s="26">
        <f>IF(Определители!I24="9",ROUND((C24+E24)*(Начисления!M24/100)*('Форма 4'!C200/100),2),0)</f>
        <v>0</v>
      </c>
      <c r="AB24" s="26">
        <f>IF(Определители!I24="9",ROUND((C24+E24)*(100-Начисления!M24/100)*('Форма 4'!C200/100),2),0)</f>
        <v>0</v>
      </c>
      <c r="AC24" s="26">
        <f>IF(Определители!I24="9",ROUND(B24*Начисления!M24/100,2),0)</f>
        <v>0</v>
      </c>
      <c r="AD24" s="26">
        <f>IF(Определители!I24="9",ROUND(B24*(100-Начисления!M24)/100,2),0)</f>
        <v>0</v>
      </c>
    </row>
    <row r="25" spans="1:30" ht="10.5">
      <c r="A25" s="24" t="str">
        <f>'Форма 4'!A204</f>
        <v>20.</v>
      </c>
      <c r="B25" s="24">
        <f t="shared" si="0"/>
        <v>176.15</v>
      </c>
      <c r="C25" s="24">
        <f>ROUND('Форма 4'!C204*'Базовые цены за единицу'!C25,2)</f>
        <v>73.23</v>
      </c>
      <c r="D25" s="24">
        <f>ROUND('Форма 4'!C204*'Базовые цены за единицу'!D25,2)</f>
        <v>1.04</v>
      </c>
      <c r="E25" s="24">
        <f>ROUND('Форма 4'!C204*'Базовые цены за единицу'!E25,2)</f>
        <v>0.14</v>
      </c>
      <c r="F25" s="24">
        <f>ROUND('Форма 4'!C204*'Базовые цены за единицу'!F25,2)</f>
        <v>101.88</v>
      </c>
      <c r="G25" s="24">
        <f>ROUND('Форма 4'!C204*'Базовые цены за единицу'!G25,2)</f>
        <v>0</v>
      </c>
      <c r="H25" s="24">
        <f>ROUND('Форма 4'!C204*'Базовые цены за единицу'!H25,2)</f>
        <v>0</v>
      </c>
      <c r="I25" s="25">
        <f>ОКРУГЛВСЕ('Форма 4'!C204*'Базовые цены за единицу'!I25,8)</f>
        <v>6.70589</v>
      </c>
      <c r="J25" s="25">
        <f>ОКРУГЛВСЕ('Форма 4'!C204*'Базовые цены за единицу'!J25,8)</f>
        <v>0</v>
      </c>
      <c r="K25" s="25">
        <f>ОКРУГЛВСЕ('Форма 4'!C204*'Базовые цены за единицу'!K25,8)</f>
        <v>0.0131</v>
      </c>
      <c r="L25" s="24">
        <f>ROUND('Форма 4'!C204*'Базовые цены за единицу'!L25,2)</f>
        <v>0</v>
      </c>
      <c r="M25" s="24">
        <f>ROUND('Форма 4'!C204*'Базовые цены за единицу'!M25,2)</f>
        <v>0</v>
      </c>
      <c r="N25" s="24">
        <f>ROUND((C25+E25)*'Форма 4'!C206/100,2)</f>
        <v>58.7</v>
      </c>
      <c r="O25" s="24">
        <f>ROUND((C25+E25)*'Форма 4'!C209/100,2)</f>
        <v>36.69</v>
      </c>
      <c r="P25" s="24">
        <f>ROUND('Форма 4'!C204*'Базовые цены за единицу'!P25,2)</f>
        <v>58.58</v>
      </c>
      <c r="Q25" s="24">
        <f>ROUND('Форма 4'!C204*'Базовые цены за единицу'!Q25,2)</f>
        <v>0.11</v>
      </c>
      <c r="R25" s="24">
        <f>ROUND('Форма 4'!C204*'Базовые цены за единицу'!R25,2)</f>
        <v>36.61</v>
      </c>
      <c r="S25" s="24">
        <f>ROUND('Форма 4'!C204*'Базовые цены за единицу'!S25,2)</f>
        <v>0.07</v>
      </c>
      <c r="T25" s="24">
        <f>ROUND('Форма 4'!C204*'Базовые цены за единицу'!T25,2)</f>
        <v>0</v>
      </c>
      <c r="U25" s="24">
        <f>ROUND('Форма 4'!C204*'Базовые цены за единицу'!U25,2)</f>
        <v>0</v>
      </c>
      <c r="V25" s="24">
        <f>ROUND('Форма 4'!C204*'Базовые цены за единицу'!V25,2)</f>
        <v>0</v>
      </c>
      <c r="X25" s="26">
        <f>ROUND('Форма 4'!C204*'Базовые цены за единицу'!X25,2)</f>
        <v>0</v>
      </c>
      <c r="Y25" s="26">
        <f>IF(Определители!I25="9",ROUND((C25+E25)*(Начисления!M25/100)*('Форма 4'!C206/100),2),0)</f>
        <v>0</v>
      </c>
      <c r="Z25" s="26">
        <f>IF(Определители!I25="9",ROUND((C25+E25)*(100-Начисления!M25/100)*('Форма 4'!C206/100),2),0)</f>
        <v>0</v>
      </c>
      <c r="AA25" s="26">
        <f>IF(Определители!I25="9",ROUND((C25+E25)*(Начисления!M25/100)*('Форма 4'!C209/100),2),0)</f>
        <v>0</v>
      </c>
      <c r="AB25" s="26">
        <f>IF(Определители!I25="9",ROUND((C25+E25)*(100-Начисления!M25/100)*('Форма 4'!C209/100),2),0)</f>
        <v>0</v>
      </c>
      <c r="AC25" s="26">
        <f>IF(Определители!I25="9",ROUND(B25*Начисления!M25/100,2),0)</f>
        <v>0</v>
      </c>
      <c r="AD25" s="26">
        <f>IF(Определители!I25="9",ROUND(B25*(100-Начисления!M25)/100,2),0)</f>
        <v>0</v>
      </c>
    </row>
    <row r="26" spans="1:30" ht="10.5">
      <c r="A26" s="24" t="str">
        <f>'Форма 4'!A213</f>
        <v>21.</v>
      </c>
      <c r="B26" s="24">
        <f t="shared" si="0"/>
        <v>122.37</v>
      </c>
      <c r="C26" s="24">
        <f>ROUND('Форма 4'!C213*'Базовые цены за единицу'!C26,2)</f>
        <v>57.38</v>
      </c>
      <c r="D26" s="24">
        <f>ROUND('Форма 4'!C213*'Базовые цены за единицу'!D26,2)</f>
        <v>0.63</v>
      </c>
      <c r="E26" s="24">
        <f>ROUND('Форма 4'!C213*'Базовые цены за единицу'!E26,2)</f>
        <v>0.09</v>
      </c>
      <c r="F26" s="24">
        <f>ROUND('Форма 4'!C213*'Базовые цены за единицу'!F26,2)</f>
        <v>64.36</v>
      </c>
      <c r="G26" s="24">
        <f>ROUND('Форма 4'!C213*'Базовые цены за единицу'!G26,2)</f>
        <v>0</v>
      </c>
      <c r="H26" s="24">
        <f>ROUND('Форма 4'!C213*'Базовые цены за единицу'!H26,2)</f>
        <v>0</v>
      </c>
      <c r="I26" s="25">
        <f>ОКРУГЛВСЕ('Форма 4'!C213*'Базовые цены за единицу'!I26,8)</f>
        <v>5.25492</v>
      </c>
      <c r="J26" s="25">
        <f>ОКРУГЛВСЕ('Форма 4'!C213*'Базовые цены за единицу'!J26,8)</f>
        <v>0</v>
      </c>
      <c r="K26" s="25">
        <f>ОКРУГЛВСЕ('Форма 4'!C213*'Базовые цены за единицу'!K26,8)</f>
        <v>0.00792</v>
      </c>
      <c r="L26" s="24">
        <f>ROUND('Форма 4'!C213*'Базовые цены за единицу'!L26,2)</f>
        <v>0</v>
      </c>
      <c r="M26" s="24">
        <f>ROUND('Форма 4'!C213*'Базовые цены за единицу'!M26,2)</f>
        <v>0</v>
      </c>
      <c r="N26" s="24">
        <f>ROUND((C26+E26)*'Форма 4'!C216/100,2)</f>
        <v>45.98</v>
      </c>
      <c r="O26" s="24">
        <f>ROUND((C26+E26)*'Форма 4'!C219/100,2)</f>
        <v>28.74</v>
      </c>
      <c r="P26" s="24">
        <f>ROUND('Форма 4'!C213*'Базовые цены за единицу'!P26,2)</f>
        <v>45.91</v>
      </c>
      <c r="Q26" s="24">
        <f>ROUND('Форма 4'!C213*'Базовые цены за единицу'!Q26,2)</f>
        <v>0.07</v>
      </c>
      <c r="R26" s="24">
        <f>ROUND('Форма 4'!C213*'Базовые цены за единицу'!R26,2)</f>
        <v>28.69</v>
      </c>
      <c r="S26" s="24">
        <f>ROUND('Форма 4'!C213*'Базовые цены за единицу'!S26,2)</f>
        <v>0.04</v>
      </c>
      <c r="T26" s="24">
        <f>ROUND('Форма 4'!C213*'Базовые цены за единицу'!T26,2)</f>
        <v>0</v>
      </c>
      <c r="U26" s="24">
        <f>ROUND('Форма 4'!C213*'Базовые цены за единицу'!U26,2)</f>
        <v>0</v>
      </c>
      <c r="V26" s="24">
        <f>ROUND('Форма 4'!C213*'Базовые цены за единицу'!V26,2)</f>
        <v>0</v>
      </c>
      <c r="X26" s="26">
        <f>ROUND('Форма 4'!C213*'Базовые цены за единицу'!X26,2)</f>
        <v>0</v>
      </c>
      <c r="Y26" s="26">
        <f>IF(Определители!I26="9",ROUND((C26+E26)*(Начисления!M26/100)*('Форма 4'!C216/100),2),0)</f>
        <v>0</v>
      </c>
      <c r="Z26" s="26">
        <f>IF(Определители!I26="9",ROUND((C26+E26)*(100-Начисления!M26/100)*('Форма 4'!C216/100),2),0)</f>
        <v>0</v>
      </c>
      <c r="AA26" s="26">
        <f>IF(Определители!I26="9",ROUND((C26+E26)*(Начисления!M26/100)*('Форма 4'!C219/100),2),0)</f>
        <v>0</v>
      </c>
      <c r="AB26" s="26">
        <f>IF(Определители!I26="9",ROUND((C26+E26)*(100-Начисления!M26/100)*('Форма 4'!C219/100),2),0)</f>
        <v>0</v>
      </c>
      <c r="AC26" s="26">
        <f>IF(Определители!I26="9",ROUND(B26*Начисления!M26/100,2),0)</f>
        <v>0</v>
      </c>
      <c r="AD26" s="26">
        <f>IF(Определители!I26="9",ROUND(B26*(100-Начисления!M26)/100,2),0)</f>
        <v>0</v>
      </c>
    </row>
    <row r="27" spans="1:30" ht="10.5">
      <c r="A27" s="24" t="str">
        <f>'Форма 4'!A223</f>
        <v>22.</v>
      </c>
      <c r="B27" s="24">
        <f t="shared" si="0"/>
        <v>69.66</v>
      </c>
      <c r="C27" s="24">
        <f>ROUND('Форма 4'!C223*'Базовые цены за единицу'!C27,2)</f>
        <v>18.63</v>
      </c>
      <c r="D27" s="24">
        <f>ROUND('Форма 4'!C223*'Базовые цены за единицу'!D27,2)</f>
        <v>0.09</v>
      </c>
      <c r="E27" s="24">
        <f>ROUND('Форма 4'!C223*'Базовые цены за единицу'!E27,2)</f>
        <v>0</v>
      </c>
      <c r="F27" s="24">
        <f>ROUND('Форма 4'!C223*'Базовые цены за единицу'!F27,2)</f>
        <v>50.94</v>
      </c>
      <c r="G27" s="24">
        <f>ROUND('Форма 4'!C223*'Базовые цены за единицу'!G27,2)</f>
        <v>0</v>
      </c>
      <c r="H27" s="24">
        <f>ROUND('Форма 4'!C223*'Базовые цены за единицу'!H27,2)</f>
        <v>0</v>
      </c>
      <c r="I27" s="25">
        <f>ОКРУГЛВСЕ('Форма 4'!C223*'Базовые цены за единицу'!I27,8)</f>
        <v>1.6848</v>
      </c>
      <c r="J27" s="25">
        <f>ОКРУГЛВСЕ('Форма 4'!C223*'Базовые цены за единицу'!J27,8)</f>
        <v>0</v>
      </c>
      <c r="K27" s="25">
        <f>ОКРУГЛВСЕ('Форма 4'!C223*'Базовые цены за единицу'!K27,8)</f>
        <v>0</v>
      </c>
      <c r="L27" s="24">
        <f>ROUND('Форма 4'!C223*'Базовые цены за единицу'!L27,2)</f>
        <v>0</v>
      </c>
      <c r="M27" s="24">
        <f>ROUND('Форма 4'!C223*'Базовые цены за единицу'!M27,2)</f>
        <v>0</v>
      </c>
      <c r="N27" s="24">
        <f>ROUND((C27+E27)*'Форма 4'!C225/100,2)</f>
        <v>14.9</v>
      </c>
      <c r="O27" s="24">
        <f>ROUND((C27+E27)*'Форма 4'!C228/100,2)</f>
        <v>9.32</v>
      </c>
      <c r="P27" s="24">
        <f>ROUND('Форма 4'!C223*'Базовые цены за единицу'!P27,2)</f>
        <v>14.91</v>
      </c>
      <c r="Q27" s="24">
        <f>ROUND('Форма 4'!C223*'Базовые цены за единицу'!Q27,2)</f>
        <v>0</v>
      </c>
      <c r="R27" s="24">
        <f>ROUND('Форма 4'!C223*'Базовые цены за единицу'!R27,2)</f>
        <v>9.32</v>
      </c>
      <c r="S27" s="24">
        <f>ROUND('Форма 4'!C223*'Базовые цены за единицу'!S27,2)</f>
        <v>0</v>
      </c>
      <c r="T27" s="24">
        <f>ROUND('Форма 4'!C223*'Базовые цены за единицу'!T27,2)</f>
        <v>0</v>
      </c>
      <c r="U27" s="24">
        <f>ROUND('Форма 4'!C223*'Базовые цены за единицу'!U27,2)</f>
        <v>0</v>
      </c>
      <c r="V27" s="24">
        <f>ROUND('Форма 4'!C223*'Базовые цены за единицу'!V27,2)</f>
        <v>0</v>
      </c>
      <c r="X27" s="26">
        <f>ROUND('Форма 4'!C223*'Базовые цены за единицу'!X27,2)</f>
        <v>0</v>
      </c>
      <c r="Y27" s="26">
        <f>IF(Определители!I27="9",ROUND((C27+E27)*(Начисления!M27/100)*('Форма 4'!C225/100),2),0)</f>
        <v>0</v>
      </c>
      <c r="Z27" s="26">
        <f>IF(Определители!I27="9",ROUND((C27+E27)*(100-Начисления!M27/100)*('Форма 4'!C225/100),2),0)</f>
        <v>0</v>
      </c>
      <c r="AA27" s="26">
        <f>IF(Определители!I27="9",ROUND((C27+E27)*(Начисления!M27/100)*('Форма 4'!C228/100),2),0)</f>
        <v>0</v>
      </c>
      <c r="AB27" s="26">
        <f>IF(Определители!I27="9",ROUND((C27+E27)*(100-Начисления!M27/100)*('Форма 4'!C228/100),2),0)</f>
        <v>0</v>
      </c>
      <c r="AC27" s="26">
        <f>IF(Определители!I27="9",ROUND(B27*Начисления!M27/100,2),0)</f>
        <v>0</v>
      </c>
      <c r="AD27" s="26">
        <f>IF(Определители!I27="9",ROUND(B27*(100-Начисления!M27)/100,2),0)</f>
        <v>0</v>
      </c>
    </row>
    <row r="28" spans="1:30" ht="10.5">
      <c r="A28" s="24" t="str">
        <f>'Форма 4'!A232</f>
        <v>23.</v>
      </c>
      <c r="B28" s="24">
        <f t="shared" si="0"/>
        <v>596</v>
      </c>
      <c r="C28" s="24">
        <f>ROUND('Форма 4'!C232*'Базовые цены за единицу'!C28,2)</f>
        <v>582.42</v>
      </c>
      <c r="D28" s="24">
        <f>ROUND('Форма 4'!C232*'Базовые цены за единицу'!D28,2)</f>
        <v>4.81</v>
      </c>
      <c r="E28" s="24">
        <f>ROUND('Форма 4'!C232*'Базовые цены за единицу'!E28,2)</f>
        <v>0.57</v>
      </c>
      <c r="F28" s="24">
        <f>ROUND('Форма 4'!C232*'Базовые цены за единицу'!F28,2)</f>
        <v>8.77</v>
      </c>
      <c r="G28" s="24">
        <f>ROUND('Форма 4'!C232*'Базовые цены за единицу'!G28,2)</f>
        <v>0</v>
      </c>
      <c r="H28" s="24">
        <f>ROUND('Форма 4'!C232*'Базовые цены за единицу'!H28,2)</f>
        <v>0</v>
      </c>
      <c r="I28" s="25">
        <f>ОКРУГЛВСЕ('Форма 4'!C232*'Базовые цены за единицу'!I28,8)</f>
        <v>42.6683</v>
      </c>
      <c r="J28" s="25">
        <f>ОКРУГЛВСЕ('Форма 4'!C232*'Базовые цены за единицу'!J28,8)</f>
        <v>0</v>
      </c>
      <c r="K28" s="25">
        <f>ОКРУГЛВСЕ('Форма 4'!C232*'Базовые цены за единицу'!K28,8)</f>
        <v>0.0532</v>
      </c>
      <c r="L28" s="24">
        <f>ROUND('Форма 4'!C232*'Базовые цены за единицу'!L28,2)</f>
        <v>0</v>
      </c>
      <c r="M28" s="24">
        <f>ROUND('Форма 4'!C232*'Базовые цены за единицу'!M28,2)</f>
        <v>0</v>
      </c>
      <c r="N28" s="24">
        <f>ROUND((C28+E28)*'Форма 4'!C234/100,2)</f>
        <v>478.05</v>
      </c>
      <c r="O28" s="24">
        <f>ROUND((C28+E28)*'Форма 4'!C237/100,2)</f>
        <v>361.45</v>
      </c>
      <c r="P28" s="24">
        <f>ROUND('Форма 4'!C232*'Базовые цены за единицу'!P28,2)</f>
        <v>477.59</v>
      </c>
      <c r="Q28" s="24">
        <f>ROUND('Форма 4'!C232*'Базовые цены за единицу'!Q28,2)</f>
        <v>0.47</v>
      </c>
      <c r="R28" s="24">
        <f>ROUND('Форма 4'!C232*'Базовые цены за единицу'!R28,2)</f>
        <v>361.1</v>
      </c>
      <c r="S28" s="24">
        <f>ROUND('Форма 4'!C232*'Базовые цены за единицу'!S28,2)</f>
        <v>0.36</v>
      </c>
      <c r="T28" s="24">
        <f>ROUND('Форма 4'!C232*'Базовые цены за единицу'!T28,2)</f>
        <v>0</v>
      </c>
      <c r="U28" s="24">
        <f>ROUND('Форма 4'!C232*'Базовые цены за единицу'!U28,2)</f>
        <v>0</v>
      </c>
      <c r="V28" s="24">
        <f>ROUND('Форма 4'!C232*'Базовые цены за единицу'!V28,2)</f>
        <v>0</v>
      </c>
      <c r="X28" s="26">
        <f>ROUND('Форма 4'!C232*'Базовые цены за единицу'!X28,2)</f>
        <v>0</v>
      </c>
      <c r="Y28" s="26">
        <f>IF(Определители!I28="9",ROUND((C28+E28)*(Начисления!M28/100)*('Форма 4'!C234/100),2),0)</f>
        <v>0</v>
      </c>
      <c r="Z28" s="26">
        <f>IF(Определители!I28="9",ROUND((C28+E28)*(100-Начисления!M28/100)*('Форма 4'!C234/100),2),0)</f>
        <v>0</v>
      </c>
      <c r="AA28" s="26">
        <f>IF(Определители!I28="9",ROUND((C28+E28)*(Начисления!M28/100)*('Форма 4'!C237/100),2),0)</f>
        <v>0</v>
      </c>
      <c r="AB28" s="26">
        <f>IF(Определители!I28="9",ROUND((C28+E28)*(100-Начисления!M28/100)*('Форма 4'!C237/100),2),0)</f>
        <v>0</v>
      </c>
      <c r="AC28" s="26">
        <f>IF(Определители!I28="9",ROUND(B28*Начисления!M28/100,2),0)</f>
        <v>0</v>
      </c>
      <c r="AD28" s="26">
        <f>IF(Определители!I28="9",ROUND(B28*(100-Начисления!M28)/100,2),0)</f>
        <v>0</v>
      </c>
    </row>
    <row r="29" spans="1:30" ht="10.5">
      <c r="A29" s="24" t="str">
        <f>'Форма 4'!A241</f>
        <v>24.</v>
      </c>
      <c r="B29" s="24">
        <f t="shared" si="0"/>
        <v>2702</v>
      </c>
      <c r="C29" s="24">
        <f>ROUND('Форма 4'!C241*'Базовые цены за единицу'!C29,2)</f>
        <v>0</v>
      </c>
      <c r="D29" s="24">
        <f>ROUND('Форма 4'!C241*'Базовые цены за единицу'!D29,2)</f>
        <v>0</v>
      </c>
      <c r="E29" s="24">
        <f>ROUND('Форма 4'!C241*'Базовые цены за единицу'!E29,2)</f>
        <v>0</v>
      </c>
      <c r="F29" s="24">
        <f>ROUND('Форма 4'!C241*'Базовые цены за единицу'!F29,2)</f>
        <v>2702</v>
      </c>
      <c r="G29" s="24">
        <f>ROUND('Форма 4'!C241*'Базовые цены за единицу'!G29,2)</f>
        <v>2450</v>
      </c>
      <c r="H29" s="24">
        <f>ROUND('Форма 4'!C241*'Базовые цены за единицу'!H29,2)</f>
        <v>0</v>
      </c>
      <c r="I29" s="25">
        <f>ОКРУГЛВСЕ('Форма 4'!C241*'Базовые цены за единицу'!I29,8)</f>
        <v>0</v>
      </c>
      <c r="J29" s="25">
        <f>ОКРУГЛВСЕ('Форма 4'!C241*'Базовые цены за единицу'!J29,8)</f>
        <v>0</v>
      </c>
      <c r="K29" s="25">
        <f>ОКРУГЛВСЕ('Форма 4'!C241*'Базовые цены за единицу'!K29,8)</f>
        <v>0</v>
      </c>
      <c r="L29" s="24">
        <f>ROUND('Форма 4'!C241*'Базовые цены за единицу'!L29,2)</f>
        <v>98</v>
      </c>
      <c r="M29" s="24">
        <f>ROUND('Форма 4'!C241*'Базовые цены за единицу'!M29,2)</f>
        <v>0</v>
      </c>
      <c r="N29" s="24">
        <f>ROUND((C29+E29)*'Форма 4'!C244/100,2)</f>
        <v>0</v>
      </c>
      <c r="O29" s="24">
        <f>ROUND((C29+E29)*'Форма 4'!C247/100,2)</f>
        <v>0</v>
      </c>
      <c r="P29" s="24">
        <f>ROUND('Форма 4'!C241*'Базовые цены за единицу'!P29,2)</f>
        <v>0</v>
      </c>
      <c r="Q29" s="24">
        <f>ROUND('Форма 4'!C241*'Базовые цены за единицу'!Q29,2)</f>
        <v>0</v>
      </c>
      <c r="R29" s="24">
        <f>ROUND('Форма 4'!C241*'Базовые цены за единицу'!R29,2)</f>
        <v>0</v>
      </c>
      <c r="S29" s="24">
        <f>ROUND('Форма 4'!C241*'Базовые цены за единицу'!S29,2)</f>
        <v>0</v>
      </c>
      <c r="T29" s="24">
        <f>ROUND('Форма 4'!C241*'Базовые цены за единицу'!T29,2)</f>
        <v>0</v>
      </c>
      <c r="U29" s="24">
        <f>ROUND('Форма 4'!C241*'Базовые цены за единицу'!U29,2)</f>
        <v>0</v>
      </c>
      <c r="V29" s="24">
        <f>ROUND('Форма 4'!C241*'Базовые цены за единицу'!V29,2)</f>
        <v>0</v>
      </c>
      <c r="X29" s="26">
        <f>ROUND('Форма 4'!C241*'Базовые цены за единицу'!X29,2)</f>
        <v>0</v>
      </c>
      <c r="Y29" s="26">
        <f>IF(Определители!I29="9",ROUND((C29+E29)*(Начисления!M29/100)*('Форма 4'!C244/100),2),0)</f>
        <v>0</v>
      </c>
      <c r="Z29" s="26">
        <f>IF(Определители!I29="9",ROUND((C29+E29)*(100-Начисления!M29/100)*('Форма 4'!C244/100),2),0)</f>
        <v>0</v>
      </c>
      <c r="AA29" s="26">
        <f>IF(Определители!I29="9",ROUND((C29+E29)*(Начисления!M29/100)*('Форма 4'!C247/100),2),0)</f>
        <v>0</v>
      </c>
      <c r="AB29" s="26">
        <f>IF(Определители!I29="9",ROUND((C29+E29)*(100-Начисления!M29/100)*('Форма 4'!C247/100),2),0)</f>
        <v>0</v>
      </c>
      <c r="AC29" s="26">
        <f>IF(Определители!I29="9",ROUND(B29*Начисления!M29/100,2),0)</f>
        <v>0</v>
      </c>
      <c r="AD29" s="26">
        <f>IF(Определители!I29="9",ROUND(B29*(100-Начисления!M29)/100,2),0)</f>
        <v>0</v>
      </c>
    </row>
    <row r="30" spans="1:30" ht="10.5">
      <c r="A30" s="24" t="str">
        <f>'Форма 4'!A251</f>
        <v>25.</v>
      </c>
      <c r="B30" s="24">
        <f t="shared" si="0"/>
        <v>635</v>
      </c>
      <c r="C30" s="24">
        <f>ROUND('Форма 4'!C251*'Базовые цены за единицу'!C30,2)</f>
        <v>0</v>
      </c>
      <c r="D30" s="24">
        <f>ROUND('Форма 4'!C251*'Базовые цены за единицу'!D30,2)</f>
        <v>0</v>
      </c>
      <c r="E30" s="24">
        <f>ROUND('Форма 4'!C251*'Базовые цены за единицу'!E30,2)</f>
        <v>0</v>
      </c>
      <c r="F30" s="24">
        <f>ROUND('Форма 4'!C251*'Базовые цены за единицу'!F30,2)</f>
        <v>635</v>
      </c>
      <c r="G30" s="24">
        <f>ROUND('Форма 4'!C251*'Базовые цены за единицу'!G30,2)</f>
        <v>555</v>
      </c>
      <c r="H30" s="24">
        <f>ROUND('Форма 4'!C251*'Базовые цены за единицу'!H30,2)</f>
        <v>0</v>
      </c>
      <c r="I30" s="25">
        <f>ОКРУГЛВСЕ('Форма 4'!C251*'Базовые цены за единицу'!I30,8)</f>
        <v>0</v>
      </c>
      <c r="J30" s="25">
        <f>ОКРУГЛВСЕ('Форма 4'!C251*'Базовые цены за единицу'!J30,8)</f>
        <v>0</v>
      </c>
      <c r="K30" s="25">
        <f>ОКРУГЛВСЕ('Форма 4'!C251*'Базовые цены за единицу'!K30,8)</f>
        <v>0</v>
      </c>
      <c r="L30" s="24">
        <f>ROUND('Форма 4'!C251*'Базовые цены за единицу'!L30,2)</f>
        <v>35</v>
      </c>
      <c r="M30" s="24">
        <f>ROUND('Форма 4'!C251*'Базовые цены за единицу'!M30,2)</f>
        <v>0</v>
      </c>
      <c r="N30" s="24">
        <f>ROUND((C30+E30)*'Форма 4'!C253/100,2)</f>
        <v>0</v>
      </c>
      <c r="O30" s="24">
        <f>ROUND((C30+E30)*'Форма 4'!C256/100,2)</f>
        <v>0</v>
      </c>
      <c r="P30" s="24">
        <f>ROUND('Форма 4'!C251*'Базовые цены за единицу'!P30,2)</f>
        <v>0</v>
      </c>
      <c r="Q30" s="24">
        <f>ROUND('Форма 4'!C251*'Базовые цены за единицу'!Q30,2)</f>
        <v>0</v>
      </c>
      <c r="R30" s="24">
        <f>ROUND('Форма 4'!C251*'Базовые цены за единицу'!R30,2)</f>
        <v>0</v>
      </c>
      <c r="S30" s="24">
        <f>ROUND('Форма 4'!C251*'Базовые цены за единицу'!S30,2)</f>
        <v>0</v>
      </c>
      <c r="T30" s="24">
        <f>ROUND('Форма 4'!C251*'Базовые цены за единицу'!T30,2)</f>
        <v>0</v>
      </c>
      <c r="U30" s="24">
        <f>ROUND('Форма 4'!C251*'Базовые цены за единицу'!U30,2)</f>
        <v>0</v>
      </c>
      <c r="V30" s="24">
        <f>ROUND('Форма 4'!C251*'Базовые цены за единицу'!V30,2)</f>
        <v>0</v>
      </c>
      <c r="X30" s="26">
        <f>ROUND('Форма 4'!C251*'Базовые цены за единицу'!X30,2)</f>
        <v>0</v>
      </c>
      <c r="Y30" s="26">
        <f>IF(Определители!I30="9",ROUND((C30+E30)*(Начисления!M30/100)*('Форма 4'!C253/100),2),0)</f>
        <v>0</v>
      </c>
      <c r="Z30" s="26">
        <f>IF(Определители!I30="9",ROUND((C30+E30)*(100-Начисления!M30/100)*('Форма 4'!C253/100),2),0)</f>
        <v>0</v>
      </c>
      <c r="AA30" s="26">
        <f>IF(Определители!I30="9",ROUND((C30+E30)*(Начисления!M30/100)*('Форма 4'!C256/100),2),0)</f>
        <v>0</v>
      </c>
      <c r="AB30" s="26">
        <f>IF(Определители!I30="9",ROUND((C30+E30)*(100-Начисления!M30/100)*('Форма 4'!C256/100),2),0)</f>
        <v>0</v>
      </c>
      <c r="AC30" s="26">
        <f>IF(Определители!I30="9",ROUND(B30*Начисления!M30/100,2),0)</f>
        <v>0</v>
      </c>
      <c r="AD30" s="26">
        <f>IF(Определители!I30="9",ROUND(B30*(100-Начисления!M30)/100,2),0)</f>
        <v>0</v>
      </c>
    </row>
    <row r="31" spans="1:30" ht="10.5">
      <c r="A31" s="24" t="str">
        <f>'Форма 4'!A260</f>
        <v>26.</v>
      </c>
      <c r="B31" s="24">
        <f t="shared" si="0"/>
        <v>2350.8</v>
      </c>
      <c r="C31" s="24">
        <f>ROUND('Форма 4'!C260*'Базовые цены за единицу'!C31,2)</f>
        <v>0</v>
      </c>
      <c r="D31" s="24">
        <f>ROUND('Форма 4'!C260*'Базовые цены за единицу'!D31,2)</f>
        <v>0</v>
      </c>
      <c r="E31" s="24">
        <f>ROUND('Форма 4'!C260*'Базовые цены за единицу'!E31,2)</f>
        <v>0</v>
      </c>
      <c r="F31" s="24">
        <f>ROUND('Форма 4'!C260*'Базовые цены за единицу'!F31,2)</f>
        <v>2350.8</v>
      </c>
      <c r="G31" s="24">
        <f>ROUND('Форма 4'!C260*'Базовые цены за единицу'!G31,2)</f>
        <v>2268</v>
      </c>
      <c r="H31" s="24">
        <f>ROUND('Форма 4'!C260*'Базовые цены за единицу'!H31,2)</f>
        <v>0</v>
      </c>
      <c r="I31" s="25">
        <f>ОКРУГЛВСЕ('Форма 4'!C260*'Базовые цены за единицу'!I31,8)</f>
        <v>0</v>
      </c>
      <c r="J31" s="25">
        <f>ОКРУГЛВСЕ('Форма 4'!C260*'Базовые цены за единицу'!J31,8)</f>
        <v>0</v>
      </c>
      <c r="K31" s="25">
        <f>ОКРУГЛВСЕ('Форма 4'!C260*'Базовые цены за единицу'!K31,8)</f>
        <v>0</v>
      </c>
      <c r="L31" s="24">
        <f>ROUND('Форма 4'!C260*'Базовые цены за единицу'!L31,2)</f>
        <v>252</v>
      </c>
      <c r="M31" s="24">
        <f>ROUND('Форма 4'!C260*'Базовые цены за единицу'!M31,2)</f>
        <v>0</v>
      </c>
      <c r="N31" s="24">
        <f>ROUND((C31+E31)*'Форма 4'!C262/100,2)</f>
        <v>0</v>
      </c>
      <c r="O31" s="24">
        <f>ROUND((C31+E31)*'Форма 4'!C265/100,2)</f>
        <v>0</v>
      </c>
      <c r="P31" s="24">
        <f>ROUND('Форма 4'!C260*'Базовые цены за единицу'!P31,2)</f>
        <v>0</v>
      </c>
      <c r="Q31" s="24">
        <f>ROUND('Форма 4'!C260*'Базовые цены за единицу'!Q31,2)</f>
        <v>0</v>
      </c>
      <c r="R31" s="24">
        <f>ROUND('Форма 4'!C260*'Базовые цены за единицу'!R31,2)</f>
        <v>0</v>
      </c>
      <c r="S31" s="24">
        <f>ROUND('Форма 4'!C260*'Базовые цены за единицу'!S31,2)</f>
        <v>0</v>
      </c>
      <c r="T31" s="24">
        <f>ROUND('Форма 4'!C260*'Базовые цены за единицу'!T31,2)</f>
        <v>0</v>
      </c>
      <c r="U31" s="24">
        <f>ROUND('Форма 4'!C260*'Базовые цены за единицу'!U31,2)</f>
        <v>0</v>
      </c>
      <c r="V31" s="24">
        <f>ROUND('Форма 4'!C260*'Базовые цены за единицу'!V31,2)</f>
        <v>0</v>
      </c>
      <c r="X31" s="26">
        <f>ROUND('Форма 4'!C260*'Базовые цены за единицу'!X31,2)</f>
        <v>0</v>
      </c>
      <c r="Y31" s="26">
        <f>IF(Определители!I31="9",ROUND((C31+E31)*(Начисления!M31/100)*('Форма 4'!C262/100),2),0)</f>
        <v>0</v>
      </c>
      <c r="Z31" s="26">
        <f>IF(Определители!I31="9",ROUND((C31+E31)*(100-Начисления!M31/100)*('Форма 4'!C262/100),2),0)</f>
        <v>0</v>
      </c>
      <c r="AA31" s="26">
        <f>IF(Определители!I31="9",ROUND((C31+E31)*(Начисления!M31/100)*('Форма 4'!C265/100),2),0)</f>
        <v>0</v>
      </c>
      <c r="AB31" s="26">
        <f>IF(Определители!I31="9",ROUND((C31+E31)*(100-Начисления!M31/100)*('Форма 4'!C265/100),2),0)</f>
        <v>0</v>
      </c>
      <c r="AC31" s="26">
        <f>IF(Определители!I31="9",ROUND(B31*Начисления!M31/100,2),0)</f>
        <v>0</v>
      </c>
      <c r="AD31" s="26">
        <f>IF(Определители!I31="9",ROUND(B31*(100-Начисления!M31)/100,2),0)</f>
        <v>0</v>
      </c>
    </row>
    <row r="32" spans="1:30" ht="10.5">
      <c r="A32" s="24" t="str">
        <f>'Форма 4'!A269</f>
        <v>27.</v>
      </c>
      <c r="B32" s="24">
        <f t="shared" si="0"/>
        <v>685.24</v>
      </c>
      <c r="C32" s="24">
        <f>ROUND('Форма 4'!C269*'Базовые цены за единицу'!C32,2)</f>
        <v>112.49</v>
      </c>
      <c r="D32" s="24">
        <f>ROUND('Форма 4'!C269*'Базовые цены за единицу'!D32,2)</f>
        <v>1.41</v>
      </c>
      <c r="E32" s="24">
        <f>ROUND('Форма 4'!C269*'Базовые цены за единицу'!E32,2)</f>
        <v>0.22</v>
      </c>
      <c r="F32" s="24">
        <f>ROUND('Форма 4'!C269*'Базовые цены за единицу'!F32,2)</f>
        <v>571.34</v>
      </c>
      <c r="G32" s="24">
        <f>ROUND('Форма 4'!C269*'Базовые цены за единицу'!G32,2)</f>
        <v>0</v>
      </c>
      <c r="H32" s="24">
        <f>ROUND('Форма 4'!C269*'Базовые цены за единицу'!H32,2)</f>
        <v>0</v>
      </c>
      <c r="I32" s="25">
        <f>ОКРУГЛВСЕ('Форма 4'!C269*'Базовые цены за единицу'!I32,8)</f>
        <v>10.43532</v>
      </c>
      <c r="J32" s="25">
        <f>ОКРУГЛВСЕ('Форма 4'!C269*'Базовые цены за единицу'!J32,8)</f>
        <v>0</v>
      </c>
      <c r="K32" s="25">
        <f>ОКРУГЛВСЕ('Форма 4'!C269*'Базовые цены за единицу'!K32,8)</f>
        <v>0.02016</v>
      </c>
      <c r="L32" s="24">
        <f>ROUND('Форма 4'!C269*'Базовые цены за единицу'!L32,2)</f>
        <v>0</v>
      </c>
      <c r="M32" s="24">
        <f>ROUND('Форма 4'!C269*'Базовые цены за единицу'!M32,2)</f>
        <v>0</v>
      </c>
      <c r="N32" s="24">
        <f>ROUND((C32+E32)*'Форма 4'!C271/100,2)</f>
        <v>93.55</v>
      </c>
      <c r="O32" s="24">
        <f>ROUND((C32+E32)*'Форма 4'!C274/100,2)</f>
        <v>73.26</v>
      </c>
      <c r="P32" s="24">
        <f>ROUND('Форма 4'!C269*'Базовые цены за единицу'!P32,2)</f>
        <v>93.37</v>
      </c>
      <c r="Q32" s="24">
        <f>ROUND('Форма 4'!C269*'Базовые цены за единицу'!Q32,2)</f>
        <v>0.18</v>
      </c>
      <c r="R32" s="24">
        <f>ROUND('Форма 4'!C269*'Базовые цены за единицу'!R32,2)</f>
        <v>73.12</v>
      </c>
      <c r="S32" s="24">
        <f>ROUND('Форма 4'!C269*'Базовые цены за единицу'!S32,2)</f>
        <v>0.14</v>
      </c>
      <c r="T32" s="24">
        <f>ROUND('Форма 4'!C269*'Базовые цены за единицу'!T32,2)</f>
        <v>0</v>
      </c>
      <c r="U32" s="24">
        <f>ROUND('Форма 4'!C269*'Базовые цены за единицу'!U32,2)</f>
        <v>0</v>
      </c>
      <c r="V32" s="24">
        <f>ROUND('Форма 4'!C269*'Базовые цены за единицу'!V32,2)</f>
        <v>0</v>
      </c>
      <c r="X32" s="26">
        <f>ROUND('Форма 4'!C269*'Базовые цены за единицу'!X32,2)</f>
        <v>0</v>
      </c>
      <c r="Y32" s="26">
        <f>IF(Определители!I32="9",ROUND((C32+E32)*(Начисления!M32/100)*('Форма 4'!C271/100),2),0)</f>
        <v>0</v>
      </c>
      <c r="Z32" s="26">
        <f>IF(Определители!I32="9",ROUND((C32+E32)*(100-Начисления!M32/100)*('Форма 4'!C271/100),2),0)</f>
        <v>0</v>
      </c>
      <c r="AA32" s="26">
        <f>IF(Определители!I32="9",ROUND((C32+E32)*(Начисления!M32/100)*('Форма 4'!C274/100),2),0)</f>
        <v>0</v>
      </c>
      <c r="AB32" s="26">
        <f>IF(Определители!I32="9",ROUND((C32+E32)*(100-Начисления!M32/100)*('Форма 4'!C274/100),2),0)</f>
        <v>0</v>
      </c>
      <c r="AC32" s="26">
        <f>IF(Определители!I32="9",ROUND(B32*Начисления!M32/100,2),0)</f>
        <v>0</v>
      </c>
      <c r="AD32" s="26">
        <f>IF(Определители!I32="9",ROUND(B32*(100-Начисления!M32)/100,2),0)</f>
        <v>0</v>
      </c>
    </row>
    <row r="33" spans="1:30" ht="10.5">
      <c r="A33" s="24" t="str">
        <f>'Форма 4'!A278</f>
        <v>28.</v>
      </c>
      <c r="B33" s="24">
        <f t="shared" si="0"/>
        <v>4032</v>
      </c>
      <c r="C33" s="24">
        <f>ROUND('Форма 4'!C278*'Базовые цены за единицу'!C33,2)</f>
        <v>0</v>
      </c>
      <c r="D33" s="24">
        <f>ROUND('Форма 4'!C278*'Базовые цены за единицу'!D33,2)</f>
        <v>0</v>
      </c>
      <c r="E33" s="24">
        <f>ROUND('Форма 4'!C278*'Базовые цены за единицу'!E33,2)</f>
        <v>0</v>
      </c>
      <c r="F33" s="24">
        <f>ROUND('Форма 4'!C278*'Базовые цены за единицу'!F33,2)</f>
        <v>4032</v>
      </c>
      <c r="G33" s="24">
        <f>ROUND('Форма 4'!C278*'Базовые цены за единицу'!G33,2)</f>
        <v>3906</v>
      </c>
      <c r="H33" s="24">
        <f>ROUND('Форма 4'!C278*'Базовые цены за единицу'!H33,2)</f>
        <v>0</v>
      </c>
      <c r="I33" s="25">
        <f>ОКРУГЛВСЕ('Форма 4'!C278*'Базовые цены за единицу'!I33,8)</f>
        <v>0</v>
      </c>
      <c r="J33" s="25">
        <f>ОКРУГЛВСЕ('Форма 4'!C278*'Базовые цены за единицу'!J33,8)</f>
        <v>0</v>
      </c>
      <c r="K33" s="25">
        <f>ОКРУГЛВСЕ('Форма 4'!C278*'Базовые цены за единицу'!K33,8)</f>
        <v>0</v>
      </c>
      <c r="L33" s="24">
        <f>ROUND('Форма 4'!C278*'Базовые цены за единицу'!L33,2)</f>
        <v>176.4</v>
      </c>
      <c r="M33" s="24">
        <f>ROUND('Форма 4'!C278*'Базовые цены за единицу'!M33,2)</f>
        <v>0</v>
      </c>
      <c r="N33" s="24">
        <f>ROUND((C33+E33)*'Форма 4'!C280/100,2)</f>
        <v>0</v>
      </c>
      <c r="O33" s="24">
        <f>ROUND((C33+E33)*'Форма 4'!C283/100,2)</f>
        <v>0</v>
      </c>
      <c r="P33" s="24">
        <f>ROUND('Форма 4'!C278*'Базовые цены за единицу'!P33,2)</f>
        <v>0</v>
      </c>
      <c r="Q33" s="24">
        <f>ROUND('Форма 4'!C278*'Базовые цены за единицу'!Q33,2)</f>
        <v>0</v>
      </c>
      <c r="R33" s="24">
        <f>ROUND('Форма 4'!C278*'Базовые цены за единицу'!R33,2)</f>
        <v>0</v>
      </c>
      <c r="S33" s="24">
        <f>ROUND('Форма 4'!C278*'Базовые цены за единицу'!S33,2)</f>
        <v>0</v>
      </c>
      <c r="T33" s="24">
        <f>ROUND('Форма 4'!C278*'Базовые цены за единицу'!T33,2)</f>
        <v>0</v>
      </c>
      <c r="U33" s="24">
        <f>ROUND('Форма 4'!C278*'Базовые цены за единицу'!U33,2)</f>
        <v>0</v>
      </c>
      <c r="V33" s="24">
        <f>ROUND('Форма 4'!C278*'Базовые цены за единицу'!V33,2)</f>
        <v>0</v>
      </c>
      <c r="X33" s="26">
        <f>ROUND('Форма 4'!C278*'Базовые цены за единицу'!X33,2)</f>
        <v>0</v>
      </c>
      <c r="Y33" s="26">
        <f>IF(Определители!I33="9",ROUND((C33+E33)*(Начисления!M33/100)*('Форма 4'!C280/100),2),0)</f>
        <v>0</v>
      </c>
      <c r="Z33" s="26">
        <f>IF(Определители!I33="9",ROUND((C33+E33)*(100-Начисления!M33/100)*('Форма 4'!C280/100),2),0)</f>
        <v>0</v>
      </c>
      <c r="AA33" s="26">
        <f>IF(Определители!I33="9",ROUND((C33+E33)*(Начисления!M33/100)*('Форма 4'!C283/100),2),0)</f>
        <v>0</v>
      </c>
      <c r="AB33" s="26">
        <f>IF(Определители!I33="9",ROUND((C33+E33)*(100-Начисления!M33/100)*('Форма 4'!C283/100),2),0)</f>
        <v>0</v>
      </c>
      <c r="AC33" s="26">
        <f>IF(Определители!I33="9",ROUND(B33*Начисления!M33/100,2),0)</f>
        <v>0</v>
      </c>
      <c r="AD33" s="26">
        <f>IF(Определители!I33="9",ROUND(B33*(100-Начисления!M33)/100,2),0)</f>
        <v>0</v>
      </c>
    </row>
    <row r="34" spans="1:30" ht="10.5">
      <c r="A34" s="24" t="str">
        <f>'Форма 4'!A287</f>
        <v>29.</v>
      </c>
      <c r="B34" s="24">
        <f t="shared" si="0"/>
        <v>337.08</v>
      </c>
      <c r="C34" s="24">
        <f>ROUND('Форма 4'!C287*'Базовые цены за единицу'!C34,2)</f>
        <v>206.83</v>
      </c>
      <c r="D34" s="24">
        <f>ROUND('Форма 4'!C287*'Базовые цены за единицу'!D34,2)</f>
        <v>91.12</v>
      </c>
      <c r="E34" s="24">
        <f>ROUND('Форма 4'!C287*'Базовые цены за единицу'!E34,2)</f>
        <v>5.59</v>
      </c>
      <c r="F34" s="24">
        <f>ROUND('Форма 4'!C287*'Базовые цены за единицу'!F34,2)</f>
        <v>39.13</v>
      </c>
      <c r="G34" s="24">
        <f>ROUND('Форма 4'!C287*'Базовые цены за единицу'!G34,2)</f>
        <v>0</v>
      </c>
      <c r="H34" s="24">
        <f>ROUND('Форма 4'!C287*'Базовые цены за единицу'!H34,2)</f>
        <v>0</v>
      </c>
      <c r="I34" s="25">
        <f>ОКРУГЛВСЕ('Форма 4'!C287*'Базовые цены за единицу'!I34,8)</f>
        <v>18.501223</v>
      </c>
      <c r="J34" s="25">
        <f>ОКРУГЛВСЕ('Форма 4'!C287*'Базовые цены за единицу'!J34,8)</f>
        <v>0</v>
      </c>
      <c r="K34" s="25">
        <f>ОКРУГЛВСЕ('Форма 4'!C287*'Базовые цены за единицу'!K34,8)</f>
        <v>0.3284125</v>
      </c>
      <c r="L34" s="24">
        <f>ROUND('Форма 4'!C287*'Базовые цены за единицу'!L34,2)</f>
        <v>0</v>
      </c>
      <c r="M34" s="24">
        <f>ROUND('Форма 4'!C287*'Базовые цены за единицу'!M34,2)</f>
        <v>0</v>
      </c>
      <c r="N34" s="24">
        <f>ROUND((C34+E34)*'Форма 4'!C290/100,2)</f>
        <v>225.17</v>
      </c>
      <c r="O34" s="24">
        <f>ROUND((C34+E34)*'Форма 4'!C293/100,2)</f>
        <v>114.71</v>
      </c>
      <c r="P34" s="24">
        <f>ROUND('Форма 4'!C287*'Базовые цены за единицу'!P34,2)</f>
        <v>219.13</v>
      </c>
      <c r="Q34" s="24">
        <f>ROUND('Форма 4'!C287*'Базовые цены за единицу'!Q34,2)</f>
        <v>6.15</v>
      </c>
      <c r="R34" s="24">
        <f>ROUND('Форма 4'!C287*'Базовые цены за единицу'!R34,2)</f>
        <v>111.8</v>
      </c>
      <c r="S34" s="24">
        <f>ROUND('Форма 4'!C287*'Базовые цены за единицу'!S34,2)</f>
        <v>2.8</v>
      </c>
      <c r="T34" s="24">
        <f>ROUND('Форма 4'!C287*'Базовые цены за единицу'!T34,2)</f>
        <v>0</v>
      </c>
      <c r="U34" s="24">
        <f>ROUND('Форма 4'!C287*'Базовые цены за единицу'!U34,2)</f>
        <v>0</v>
      </c>
      <c r="V34" s="24">
        <f>ROUND('Форма 4'!C287*'Базовые цены за единицу'!V34,2)</f>
        <v>0</v>
      </c>
      <c r="X34" s="26">
        <f>ROUND('Форма 4'!C287*'Базовые цены за единицу'!X34,2)</f>
        <v>0</v>
      </c>
      <c r="Y34" s="26">
        <f>IF(Определители!I34="9",ROUND((C34+E34)*(Начисления!M34/100)*('Форма 4'!C290/100),2),0)</f>
        <v>0</v>
      </c>
      <c r="Z34" s="26">
        <f>IF(Определители!I34="9",ROUND((C34+E34)*(100-Начисления!M34/100)*('Форма 4'!C290/100),2),0)</f>
        <v>0</v>
      </c>
      <c r="AA34" s="26">
        <f>IF(Определители!I34="9",ROUND((C34+E34)*(Начисления!M34/100)*('Форма 4'!C293/100),2),0)</f>
        <v>0</v>
      </c>
      <c r="AB34" s="26">
        <f>IF(Определители!I34="9",ROUND((C34+E34)*(100-Начисления!M34/100)*('Форма 4'!C293/100),2),0)</f>
        <v>0</v>
      </c>
      <c r="AC34" s="26">
        <f>IF(Определители!I34="9",ROUND(B34*Начисления!M34/100,2),0)</f>
        <v>0</v>
      </c>
      <c r="AD34" s="26">
        <f>IF(Определители!I34="9",ROUND(B34*(100-Начисления!M34)/100,2),0)</f>
        <v>0</v>
      </c>
    </row>
    <row r="35" spans="1:30" ht="10.5">
      <c r="A35" s="24" t="str">
        <f>'Форма 4'!A297</f>
        <v>30.</v>
      </c>
      <c r="B35" s="24">
        <f t="shared" si="0"/>
        <v>799.37</v>
      </c>
      <c r="C35" s="24">
        <f>ROUND('Форма 4'!C297*'Базовые цены за единицу'!C35,2)</f>
        <v>0</v>
      </c>
      <c r="D35" s="24">
        <f>ROUND('Форма 4'!C297*'Базовые цены за единицу'!D35,2)</f>
        <v>0</v>
      </c>
      <c r="E35" s="24">
        <f>ROUND('Форма 4'!C297*'Базовые цены за единицу'!E35,2)</f>
        <v>0</v>
      </c>
      <c r="F35" s="24">
        <f>ROUND('Форма 4'!C297*'Базовые цены за единицу'!F35,2)</f>
        <v>799.37</v>
      </c>
      <c r="G35" s="24">
        <f>ROUND('Форма 4'!C297*'Базовые цены за единицу'!G35,2)</f>
        <v>754.65</v>
      </c>
      <c r="H35" s="24">
        <f>ROUND('Форма 4'!C297*'Базовые цены за единицу'!H35,2)</f>
        <v>0</v>
      </c>
      <c r="I35" s="25">
        <f>ОКРУГЛВСЕ('Форма 4'!C297*'Базовые цены за единицу'!I35,8)</f>
        <v>0</v>
      </c>
      <c r="J35" s="25">
        <f>ОКРУГЛВСЕ('Форма 4'!C297*'Базовые цены за единицу'!J35,8)</f>
        <v>0</v>
      </c>
      <c r="K35" s="25">
        <f>ОКРУГЛВСЕ('Форма 4'!C297*'Базовые цены за единицу'!K35,8)</f>
        <v>0</v>
      </c>
      <c r="L35" s="24">
        <f>ROUND('Форма 4'!C297*'Базовые цены за единицу'!L35,2)</f>
        <v>391.3</v>
      </c>
      <c r="M35" s="24">
        <f>ROUND('Форма 4'!C297*'Базовые цены за единицу'!M35,2)</f>
        <v>0</v>
      </c>
      <c r="N35" s="24">
        <f>ROUND((C35+E35)*'Форма 4'!C299/100,2)</f>
        <v>0</v>
      </c>
      <c r="O35" s="24">
        <f>ROUND((C35+E35)*'Форма 4'!C302/100,2)</f>
        <v>0</v>
      </c>
      <c r="P35" s="24">
        <f>ROUND('Форма 4'!C297*'Базовые цены за единицу'!P35,2)</f>
        <v>0</v>
      </c>
      <c r="Q35" s="24">
        <f>ROUND('Форма 4'!C297*'Базовые цены за единицу'!Q35,2)</f>
        <v>0</v>
      </c>
      <c r="R35" s="24">
        <f>ROUND('Форма 4'!C297*'Базовые цены за единицу'!R35,2)</f>
        <v>0</v>
      </c>
      <c r="S35" s="24">
        <f>ROUND('Форма 4'!C297*'Базовые цены за единицу'!S35,2)</f>
        <v>0</v>
      </c>
      <c r="T35" s="24">
        <f>ROUND('Форма 4'!C297*'Базовые цены за единицу'!T35,2)</f>
        <v>0</v>
      </c>
      <c r="U35" s="24">
        <f>ROUND('Форма 4'!C297*'Базовые цены за единицу'!U35,2)</f>
        <v>0</v>
      </c>
      <c r="V35" s="24">
        <f>ROUND('Форма 4'!C297*'Базовые цены за единицу'!V35,2)</f>
        <v>0</v>
      </c>
      <c r="X35" s="26">
        <f>ROUND('Форма 4'!C297*'Базовые цены за единицу'!X35,2)</f>
        <v>0</v>
      </c>
      <c r="Y35" s="26">
        <f>IF(Определители!I35="9",ROUND((C35+E35)*(Начисления!M35/100)*('Форма 4'!C299/100),2),0)</f>
        <v>0</v>
      </c>
      <c r="Z35" s="26">
        <f>IF(Определители!I35="9",ROUND((C35+E35)*(100-Начисления!M35/100)*('Форма 4'!C299/100),2),0)</f>
        <v>0</v>
      </c>
      <c r="AA35" s="26">
        <f>IF(Определители!I35="9",ROUND((C35+E35)*(Начисления!M35/100)*('Форма 4'!C302/100),2),0)</f>
        <v>0</v>
      </c>
      <c r="AB35" s="26">
        <f>IF(Определители!I35="9",ROUND((C35+E35)*(100-Начисления!M35/100)*('Форма 4'!C302/100),2),0)</f>
        <v>0</v>
      </c>
      <c r="AC35" s="26">
        <f>IF(Определители!I35="9",ROUND(B35*Начисления!M35/100,2),0)</f>
        <v>0</v>
      </c>
      <c r="AD35" s="26">
        <f>IF(Определители!I35="9",ROUND(B35*(100-Начисления!M35)/100,2),0)</f>
        <v>0</v>
      </c>
    </row>
    <row r="36" spans="1:30" ht="10.5">
      <c r="A36" s="24" t="str">
        <f>'Форма 4'!A306</f>
        <v>31.</v>
      </c>
      <c r="B36" s="24">
        <f t="shared" si="0"/>
        <v>836.58</v>
      </c>
      <c r="C36" s="24">
        <f>ROUND('Форма 4'!C306*'Базовые цены за единицу'!C36,2)</f>
        <v>562.18</v>
      </c>
      <c r="D36" s="24">
        <f>ROUND('Форма 4'!C306*'Базовые цены за единицу'!D36,2)</f>
        <v>3.11</v>
      </c>
      <c r="E36" s="24">
        <f>ROUND('Форма 4'!C306*'Базовые цены за единицу'!E36,2)</f>
        <v>0.42</v>
      </c>
      <c r="F36" s="24">
        <f>ROUND('Форма 4'!C306*'Базовые цены за единицу'!F36,2)</f>
        <v>271.29</v>
      </c>
      <c r="G36" s="24">
        <f>ROUND('Форма 4'!C306*'Базовые цены за единицу'!G36,2)</f>
        <v>0</v>
      </c>
      <c r="H36" s="24">
        <f>ROUND('Форма 4'!C306*'Базовые цены за единицу'!H36,2)</f>
        <v>0</v>
      </c>
      <c r="I36" s="25">
        <f>ОКРУГЛВСЕ('Форма 4'!C306*'Базовые цены за единицу'!I36,8)</f>
        <v>50.82987</v>
      </c>
      <c r="J36" s="25">
        <f>ОКРУГЛВСЕ('Форма 4'!C306*'Базовые цены за единицу'!J36,8)</f>
        <v>0</v>
      </c>
      <c r="K36" s="25">
        <f>ОКРУГЛВСЕ('Форма 4'!C306*'Базовые цены за единицу'!K36,8)</f>
        <v>0.03913</v>
      </c>
      <c r="L36" s="24">
        <f>ROUND('Форма 4'!C306*'Базовые цены за единицу'!L36,2)</f>
        <v>0</v>
      </c>
      <c r="M36" s="24">
        <f>ROUND('Форма 4'!C306*'Базовые цены за единицу'!M36,2)</f>
        <v>0</v>
      </c>
      <c r="N36" s="24">
        <f>ROUND((C36+E36)*'Форма 4'!C308/100,2)</f>
        <v>450.08</v>
      </c>
      <c r="O36" s="24">
        <f>ROUND((C36+E36)*'Форма 4'!C311/100,2)</f>
        <v>281.3</v>
      </c>
      <c r="P36" s="24">
        <f>ROUND('Форма 4'!C306*'Базовые цены за единицу'!P36,2)</f>
        <v>449.74</v>
      </c>
      <c r="Q36" s="24">
        <f>ROUND('Форма 4'!C306*'Базовые цены за единицу'!Q36,2)</f>
        <v>0.34</v>
      </c>
      <c r="R36" s="24">
        <f>ROUND('Форма 4'!C306*'Базовые цены за единицу'!R36,2)</f>
        <v>281.09</v>
      </c>
      <c r="S36" s="24">
        <f>ROUND('Форма 4'!C306*'Базовые цены за единицу'!S36,2)</f>
        <v>0.21</v>
      </c>
      <c r="T36" s="24">
        <f>ROUND('Форма 4'!C306*'Базовые цены за единицу'!T36,2)</f>
        <v>0</v>
      </c>
      <c r="U36" s="24">
        <f>ROUND('Форма 4'!C306*'Базовые цены за единицу'!U36,2)</f>
        <v>0</v>
      </c>
      <c r="V36" s="24">
        <f>ROUND('Форма 4'!C306*'Базовые цены за единицу'!V36,2)</f>
        <v>0</v>
      </c>
      <c r="X36" s="26">
        <f>ROUND('Форма 4'!C306*'Базовые цены за единицу'!X36,2)</f>
        <v>0</v>
      </c>
      <c r="Y36" s="26">
        <f>IF(Определители!I36="9",ROUND((C36+E36)*(Начисления!M36/100)*('Форма 4'!C308/100),2),0)</f>
        <v>0</v>
      </c>
      <c r="Z36" s="26">
        <f>IF(Определители!I36="9",ROUND((C36+E36)*(100-Начисления!M36/100)*('Форма 4'!C308/100),2),0)</f>
        <v>0</v>
      </c>
      <c r="AA36" s="26">
        <f>IF(Определители!I36="9",ROUND((C36+E36)*(Начисления!M36/100)*('Форма 4'!C311/100),2),0)</f>
        <v>0</v>
      </c>
      <c r="AB36" s="26">
        <f>IF(Определители!I36="9",ROUND((C36+E36)*(100-Начисления!M36/100)*('Форма 4'!C311/100),2),0)</f>
        <v>0</v>
      </c>
      <c r="AC36" s="26">
        <f>IF(Определители!I36="9",ROUND(B36*Начисления!M36/100,2),0)</f>
        <v>0</v>
      </c>
      <c r="AD36" s="26">
        <f>IF(Определители!I36="9",ROUND(B36*(100-Начисления!M36)/100,2),0)</f>
        <v>0</v>
      </c>
    </row>
    <row r="37" spans="1:30" ht="10.5">
      <c r="A37" s="24" t="str">
        <f>'Форма 4'!A315</f>
        <v>32.</v>
      </c>
      <c r="B37" s="24">
        <f t="shared" si="0"/>
        <v>142.89</v>
      </c>
      <c r="C37" s="24">
        <f>ROUND('Форма 4'!C315*'Базовые цены за единицу'!C37,2)</f>
        <v>27.49</v>
      </c>
      <c r="D37" s="24">
        <f>ROUND('Форма 4'!C315*'Базовые цены за единицу'!D37,2)</f>
        <v>1.58</v>
      </c>
      <c r="E37" s="24">
        <f>ROUND('Форма 4'!C315*'Базовые цены за единицу'!E37,2)</f>
        <v>0</v>
      </c>
      <c r="F37" s="24">
        <f>ROUND('Форма 4'!C315*'Базовые цены за единицу'!F37,2)</f>
        <v>113.82</v>
      </c>
      <c r="G37" s="24">
        <f>ROUND('Форма 4'!C315*'Базовые цены за единицу'!G37,2)</f>
        <v>0</v>
      </c>
      <c r="H37" s="24">
        <f>ROUND('Форма 4'!C315*'Базовые цены за единицу'!H37,2)</f>
        <v>0</v>
      </c>
      <c r="I37" s="25">
        <f>ОКРУГЛВСЕ('Форма 4'!C315*'Базовые цены за единицу'!I37,8)</f>
        <v>2.4849</v>
      </c>
      <c r="J37" s="25">
        <f>ОКРУГЛВСЕ('Форма 4'!C315*'Базовые цены за единицу'!J37,8)</f>
        <v>0</v>
      </c>
      <c r="K37" s="25">
        <f>ОКРУГЛВСЕ('Форма 4'!C315*'Базовые цены за единицу'!K37,8)</f>
        <v>0</v>
      </c>
      <c r="L37" s="24">
        <f>ROUND('Форма 4'!C315*'Базовые цены за единицу'!L37,2)</f>
        <v>0</v>
      </c>
      <c r="M37" s="24">
        <f>ROUND('Форма 4'!C315*'Базовые цены за единицу'!M37,2)</f>
        <v>0</v>
      </c>
      <c r="N37" s="24">
        <f>ROUND((C37+E37)*'Форма 4'!C317/100,2)</f>
        <v>29.14</v>
      </c>
      <c r="O37" s="24">
        <f>ROUND((C37+E37)*'Форма 4'!C320/100,2)</f>
        <v>14.84</v>
      </c>
      <c r="P37" s="24">
        <f>ROUND('Форма 4'!C315*'Базовые цены за единицу'!P37,2)</f>
        <v>29.14</v>
      </c>
      <c r="Q37" s="24">
        <f>ROUND('Форма 4'!C315*'Базовые цены за единицу'!Q37,2)</f>
        <v>0</v>
      </c>
      <c r="R37" s="24">
        <f>ROUND('Форма 4'!C315*'Базовые цены за единицу'!R37,2)</f>
        <v>14.85</v>
      </c>
      <c r="S37" s="24">
        <f>ROUND('Форма 4'!C315*'Базовые цены за единицу'!S37,2)</f>
        <v>0</v>
      </c>
      <c r="T37" s="24">
        <f>ROUND('Форма 4'!C315*'Базовые цены за единицу'!T37,2)</f>
        <v>0</v>
      </c>
      <c r="U37" s="24">
        <f>ROUND('Форма 4'!C315*'Базовые цены за единицу'!U37,2)</f>
        <v>0</v>
      </c>
      <c r="V37" s="24">
        <f>ROUND('Форма 4'!C315*'Базовые цены за единицу'!V37,2)</f>
        <v>0</v>
      </c>
      <c r="X37" s="26">
        <f>ROUND('Форма 4'!C315*'Базовые цены за единицу'!X37,2)</f>
        <v>0</v>
      </c>
      <c r="Y37" s="26">
        <f>IF(Определители!I37="9",ROUND((C37+E37)*(Начисления!M37/100)*('Форма 4'!C317/100),2),0)</f>
        <v>0</v>
      </c>
      <c r="Z37" s="26">
        <f>IF(Определители!I37="9",ROUND((C37+E37)*(100-Начисления!M37/100)*('Форма 4'!C317/100),2),0)</f>
        <v>0</v>
      </c>
      <c r="AA37" s="26">
        <f>IF(Определители!I37="9",ROUND((C37+E37)*(Начисления!M37/100)*('Форма 4'!C320/100),2),0)</f>
        <v>0</v>
      </c>
      <c r="AB37" s="26">
        <f>IF(Определители!I37="9",ROUND((C37+E37)*(100-Начисления!M37/100)*('Форма 4'!C320/100),2),0)</f>
        <v>0</v>
      </c>
      <c r="AC37" s="26">
        <f>IF(Определители!I37="9",ROUND(B37*Начисления!M37/100,2),0)</f>
        <v>0</v>
      </c>
      <c r="AD37" s="26">
        <f>IF(Определители!I37="9",ROUND(B37*(100-Начисления!M37)/100,2),0)</f>
        <v>0</v>
      </c>
    </row>
    <row r="38" spans="1:30" ht="10.5">
      <c r="A38" s="24" t="str">
        <f>'Форма 4'!A326</f>
        <v>33.</v>
      </c>
      <c r="B38" s="24">
        <f t="shared" si="0"/>
        <v>13.88</v>
      </c>
      <c r="C38" s="24">
        <f>ROUND('Форма 4'!C326*'Базовые цены за единицу'!C38,2)</f>
        <v>13.11</v>
      </c>
      <c r="D38" s="24">
        <f>ROUND('Форма 4'!C326*'Базовые цены за единицу'!D38,2)</f>
        <v>0.01</v>
      </c>
      <c r="E38" s="24">
        <f>ROUND('Форма 4'!C326*'Базовые цены за единицу'!E38,2)</f>
        <v>0</v>
      </c>
      <c r="F38" s="24">
        <f>ROUND('Форма 4'!C326*'Базовые цены за единицу'!F38,2)</f>
        <v>0.76</v>
      </c>
      <c r="G38" s="24">
        <f>ROUND('Форма 4'!C326*'Базовые цены за единицу'!G38,2)</f>
        <v>0</v>
      </c>
      <c r="H38" s="24">
        <f>ROUND('Форма 4'!C326*'Базовые цены за единицу'!H38,2)</f>
        <v>0</v>
      </c>
      <c r="I38" s="25">
        <f>ОКРУГЛВСЕ('Форма 4'!C326*'Базовые цены за единицу'!I38,8)</f>
        <v>1.200528</v>
      </c>
      <c r="J38" s="25">
        <f>ОКРУГЛВСЕ('Форма 4'!C326*'Базовые цены за единицу'!J38,8)</f>
        <v>0</v>
      </c>
      <c r="K38" s="25">
        <f>ОКРУГЛВСЕ('Форма 4'!C326*'Базовые цены за единицу'!K38,8)</f>
        <v>0</v>
      </c>
      <c r="L38" s="24">
        <f>ROUND('Форма 4'!C326*'Базовые цены за единицу'!L38,2)</f>
        <v>0</v>
      </c>
      <c r="M38" s="24">
        <f>ROUND('Форма 4'!C326*'Базовые цены за единицу'!M38,2)</f>
        <v>0</v>
      </c>
      <c r="N38" s="24">
        <f>ROUND((C38+E38)*'Форма 4'!C328/100,2)</f>
        <v>10.36</v>
      </c>
      <c r="O38" s="24">
        <f>ROUND((C38+E38)*'Форма 4'!C331/100,2)</f>
        <v>6.56</v>
      </c>
      <c r="P38" s="24">
        <f>ROUND('Форма 4'!C326*'Базовые цены за единицу'!P38,2)</f>
        <v>10.36</v>
      </c>
      <c r="Q38" s="24">
        <f>ROUND('Форма 4'!C326*'Базовые цены за единицу'!Q38,2)</f>
        <v>0</v>
      </c>
      <c r="R38" s="24">
        <f>ROUND('Форма 4'!C326*'Базовые цены за единицу'!R38,2)</f>
        <v>6.56</v>
      </c>
      <c r="S38" s="24">
        <f>ROUND('Форма 4'!C326*'Базовые цены за единицу'!S38,2)</f>
        <v>0</v>
      </c>
      <c r="T38" s="24">
        <f>ROUND('Форма 4'!C326*'Базовые цены за единицу'!T38,2)</f>
        <v>0</v>
      </c>
      <c r="U38" s="24">
        <f>ROUND('Форма 4'!C326*'Базовые цены за единицу'!U38,2)</f>
        <v>0</v>
      </c>
      <c r="V38" s="24">
        <f>ROUND('Форма 4'!C326*'Базовые цены за единицу'!V38,2)</f>
        <v>0</v>
      </c>
      <c r="X38" s="26">
        <f>ROUND('Форма 4'!C326*'Базовые цены за единицу'!X38,2)</f>
        <v>0</v>
      </c>
      <c r="Y38" s="26">
        <f>IF(Определители!I38="9",ROUND((C38+E38)*(Начисления!M38/100)*('Форма 4'!C328/100),2),0)</f>
        <v>0</v>
      </c>
      <c r="Z38" s="26">
        <f>IF(Определители!I38="9",ROUND((C38+E38)*(100-Начисления!M38/100)*('Форма 4'!C328/100),2),0)</f>
        <v>0</v>
      </c>
      <c r="AA38" s="26">
        <f>IF(Определители!I38="9",ROUND((C38+E38)*(Начисления!M38/100)*('Форма 4'!C331/100),2),0)</f>
        <v>0</v>
      </c>
      <c r="AB38" s="26">
        <f>IF(Определители!I38="9",ROUND((C38+E38)*(100-Начисления!M38/100)*('Форма 4'!C331/100),2),0)</f>
        <v>0</v>
      </c>
      <c r="AC38" s="26">
        <f>IF(Определители!I38="9",ROUND(B38*Начисления!M38/100,2),0)</f>
        <v>0</v>
      </c>
      <c r="AD38" s="26">
        <f>IF(Определители!I38="9",ROUND(B38*(100-Начисления!M38)/100,2),0)</f>
        <v>0</v>
      </c>
    </row>
    <row r="39" spans="1:30" ht="10.5">
      <c r="A39" s="24" t="str">
        <f>'Форма 4'!A335</f>
        <v>34.</v>
      </c>
      <c r="B39" s="24">
        <f t="shared" si="0"/>
        <v>259.06</v>
      </c>
      <c r="C39" s="24">
        <f>ROUND('Форма 4'!C335*'Базовые цены за единицу'!C39,2)</f>
        <v>51.4</v>
      </c>
      <c r="D39" s="24">
        <f>ROUND('Форма 4'!C335*'Базовые цены за единицу'!D39,2)</f>
        <v>1.33</v>
      </c>
      <c r="E39" s="24">
        <f>ROUND('Форма 4'!C335*'Базовые цены за единицу'!E39,2)</f>
        <v>0.18</v>
      </c>
      <c r="F39" s="24">
        <f>ROUND('Форма 4'!C335*'Базовые цены за единицу'!F39,2)</f>
        <v>206.33</v>
      </c>
      <c r="G39" s="24">
        <f>ROUND('Форма 4'!C335*'Базовые цены за единицу'!G39,2)</f>
        <v>0</v>
      </c>
      <c r="H39" s="24">
        <f>ROUND('Форма 4'!C335*'Базовые цены за единицу'!H39,2)</f>
        <v>0</v>
      </c>
      <c r="I39" s="25">
        <f>ОКРУГЛВСЕ('Форма 4'!C335*'Базовые цены за единицу'!I39,8)</f>
        <v>4.70736</v>
      </c>
      <c r="J39" s="25">
        <f>ОКРУГЛВСЕ('Форма 4'!C335*'Базовые цены за единицу'!J39,8)</f>
        <v>0</v>
      </c>
      <c r="K39" s="25">
        <f>ОКРУГЛВСЕ('Форма 4'!C335*'Базовые цены за единицу'!K39,8)</f>
        <v>0.0168</v>
      </c>
      <c r="L39" s="24">
        <f>ROUND('Форма 4'!C335*'Базовые цены за единицу'!L39,2)</f>
        <v>0</v>
      </c>
      <c r="M39" s="24">
        <f>ROUND('Форма 4'!C335*'Базовые цены за единицу'!M39,2)</f>
        <v>0</v>
      </c>
      <c r="N39" s="24">
        <f>ROUND((C39+E39)*'Форма 4'!C337/100,2)</f>
        <v>41.26</v>
      </c>
      <c r="O39" s="24">
        <f>ROUND((C39+E39)*'Форма 4'!C340/100,2)</f>
        <v>25.79</v>
      </c>
      <c r="P39" s="24">
        <f>ROUND('Форма 4'!C335*'Базовые цены за единицу'!P39,2)</f>
        <v>41.12</v>
      </c>
      <c r="Q39" s="24">
        <f>ROUND('Форма 4'!C335*'Базовые цены за единицу'!Q39,2)</f>
        <v>0.15</v>
      </c>
      <c r="R39" s="24">
        <f>ROUND('Форма 4'!C335*'Базовые цены за единицу'!R39,2)</f>
        <v>25.7</v>
      </c>
      <c r="S39" s="24">
        <f>ROUND('Форма 4'!C335*'Базовые цены за единицу'!S39,2)</f>
        <v>0.09</v>
      </c>
      <c r="T39" s="24">
        <f>ROUND('Форма 4'!C335*'Базовые цены за единицу'!T39,2)</f>
        <v>0</v>
      </c>
      <c r="U39" s="24">
        <f>ROUND('Форма 4'!C335*'Базовые цены за единицу'!U39,2)</f>
        <v>0</v>
      </c>
      <c r="V39" s="24">
        <f>ROUND('Форма 4'!C335*'Базовые цены за единицу'!V39,2)</f>
        <v>0</v>
      </c>
      <c r="X39" s="26">
        <f>ROUND('Форма 4'!C335*'Базовые цены за единицу'!X39,2)</f>
        <v>0</v>
      </c>
      <c r="Y39" s="26">
        <f>IF(Определители!I39="9",ROUND((C39+E39)*(Начисления!M39/100)*('Форма 4'!C337/100),2),0)</f>
        <v>0</v>
      </c>
      <c r="Z39" s="26">
        <f>IF(Определители!I39="9",ROUND((C39+E39)*(100-Начисления!M39/100)*('Форма 4'!C337/100),2),0)</f>
        <v>0</v>
      </c>
      <c r="AA39" s="26">
        <f>IF(Определители!I39="9",ROUND((C39+E39)*(Начисления!M39/100)*('Форма 4'!C340/100),2),0)</f>
        <v>0</v>
      </c>
      <c r="AB39" s="26">
        <f>IF(Определители!I39="9",ROUND((C39+E39)*(100-Начисления!M39/100)*('Форма 4'!C340/100),2),0)</f>
        <v>0</v>
      </c>
      <c r="AC39" s="26">
        <f>IF(Определители!I39="9",ROUND(B39*Начисления!M39/100,2),0)</f>
        <v>0</v>
      </c>
      <c r="AD39" s="26">
        <f>IF(Определители!I39="9",ROUND(B39*(100-Начисления!M39)/100,2),0)</f>
        <v>0</v>
      </c>
    </row>
    <row r="40" spans="1:30" ht="10.5">
      <c r="A40" s="24" t="str">
        <f>'Форма 4'!A344</f>
        <v>35.</v>
      </c>
      <c r="B40" s="24">
        <f t="shared" si="0"/>
        <v>72.18</v>
      </c>
      <c r="C40" s="24">
        <f>ROUND('Форма 4'!C344*'Базовые цены за единицу'!C40,2)</f>
        <v>8.08</v>
      </c>
      <c r="D40" s="24">
        <f>ROUND('Форма 4'!C344*'Базовые цены за единицу'!D40,2)</f>
        <v>2.73</v>
      </c>
      <c r="E40" s="24">
        <f>ROUND('Форма 4'!C344*'Базовые цены за единицу'!E40,2)</f>
        <v>0</v>
      </c>
      <c r="F40" s="24">
        <f>ROUND('Форма 4'!C344*'Базовые цены за единицу'!F40,2)</f>
        <v>61.37</v>
      </c>
      <c r="G40" s="24">
        <f>ROUND('Форма 4'!C344*'Базовые цены за единицу'!G40,2)</f>
        <v>0</v>
      </c>
      <c r="H40" s="24">
        <f>ROUND('Форма 4'!C344*'Базовые цены за единицу'!H40,2)</f>
        <v>0</v>
      </c>
      <c r="I40" s="25">
        <f>ОКРУГЛВСЕ('Форма 4'!C344*'Базовые цены за единицу'!I40,8)</f>
        <v>0.739713</v>
      </c>
      <c r="J40" s="25">
        <f>ОКРУГЛВСЕ('Форма 4'!C344*'Базовые цены за единицу'!J40,8)</f>
        <v>0</v>
      </c>
      <c r="K40" s="25">
        <f>ОКРУГЛВСЕ('Форма 4'!C344*'Базовые цены за единицу'!K40,8)</f>
        <v>0</v>
      </c>
      <c r="L40" s="24">
        <f>ROUND('Форма 4'!C344*'Базовые цены за единицу'!L40,2)</f>
        <v>0</v>
      </c>
      <c r="M40" s="24">
        <f>ROUND('Форма 4'!C344*'Базовые цены за единицу'!M40,2)</f>
        <v>0</v>
      </c>
      <c r="N40" s="24">
        <f>ROUND((C40+E40)*'Форма 4'!C346/100,2)</f>
        <v>6.46</v>
      </c>
      <c r="O40" s="24">
        <f>ROUND((C40+E40)*'Форма 4'!C349/100,2)</f>
        <v>4.04</v>
      </c>
      <c r="P40" s="24">
        <f>ROUND('Форма 4'!C344*'Базовые цены за единицу'!P40,2)</f>
        <v>6.46</v>
      </c>
      <c r="Q40" s="24">
        <f>ROUND('Форма 4'!C344*'Базовые цены за единицу'!Q40,2)</f>
        <v>0</v>
      </c>
      <c r="R40" s="24">
        <f>ROUND('Форма 4'!C344*'Базовые цены за единицу'!R40,2)</f>
        <v>4.04</v>
      </c>
      <c r="S40" s="24">
        <f>ROUND('Форма 4'!C344*'Базовые цены за единицу'!S40,2)</f>
        <v>0</v>
      </c>
      <c r="T40" s="24">
        <f>ROUND('Форма 4'!C344*'Базовые цены за единицу'!T40,2)</f>
        <v>0</v>
      </c>
      <c r="U40" s="24">
        <f>ROUND('Форма 4'!C344*'Базовые цены за единицу'!U40,2)</f>
        <v>0</v>
      </c>
      <c r="V40" s="24">
        <f>ROUND('Форма 4'!C344*'Базовые цены за единицу'!V40,2)</f>
        <v>0</v>
      </c>
      <c r="X40" s="26">
        <f>ROUND('Форма 4'!C344*'Базовые цены за единицу'!X40,2)</f>
        <v>0</v>
      </c>
      <c r="Y40" s="26">
        <f>IF(Определители!I40="9",ROUND((C40+E40)*(Начисления!M40/100)*('Форма 4'!C346/100),2),0)</f>
        <v>0</v>
      </c>
      <c r="Z40" s="26">
        <f>IF(Определители!I40="9",ROUND((C40+E40)*(100-Начисления!M40/100)*('Форма 4'!C346/100),2),0)</f>
        <v>0</v>
      </c>
      <c r="AA40" s="26">
        <f>IF(Определители!I40="9",ROUND((C40+E40)*(Начисления!M40/100)*('Форма 4'!C349/100),2),0)</f>
        <v>0</v>
      </c>
      <c r="AB40" s="26">
        <f>IF(Определители!I40="9",ROUND((C40+E40)*(100-Начисления!M40/100)*('Форма 4'!C349/100),2),0)</f>
        <v>0</v>
      </c>
      <c r="AC40" s="26">
        <f>IF(Определители!I40="9",ROUND(B40*Начисления!M40/100,2),0)</f>
        <v>0</v>
      </c>
      <c r="AD40" s="26">
        <f>IF(Определители!I40="9",ROUND(B40*(100-Начисления!M40)/100,2),0)</f>
        <v>0</v>
      </c>
    </row>
    <row r="41" spans="1:30" ht="10.5">
      <c r="A41" s="24" t="str">
        <f>'Форма 4'!A353</f>
        <v>36.</v>
      </c>
      <c r="B41" s="24">
        <f t="shared" si="0"/>
        <v>63.16</v>
      </c>
      <c r="C41" s="24">
        <f>ROUND('Форма 4'!C353*'Базовые цены за единицу'!C41,2)</f>
        <v>16.89</v>
      </c>
      <c r="D41" s="24">
        <f>ROUND('Форма 4'!C353*'Базовые цены за единицу'!D41,2)</f>
        <v>0.08</v>
      </c>
      <c r="E41" s="24">
        <f>ROUND('Форма 4'!C353*'Базовые цены за единицу'!E41,2)</f>
        <v>0</v>
      </c>
      <c r="F41" s="24">
        <f>ROUND('Форма 4'!C353*'Базовые цены за единицу'!F41,2)</f>
        <v>46.19</v>
      </c>
      <c r="G41" s="24">
        <f>ROUND('Форма 4'!C353*'Базовые цены за единицу'!G41,2)</f>
        <v>0</v>
      </c>
      <c r="H41" s="24">
        <f>ROUND('Форма 4'!C353*'Базовые цены за единицу'!H41,2)</f>
        <v>0</v>
      </c>
      <c r="I41" s="25">
        <f>ОКРУГЛВСЕ('Форма 4'!C353*'Базовые цены за единицу'!I41,8)</f>
        <v>1.527552</v>
      </c>
      <c r="J41" s="25">
        <f>ОКРУГЛВСЕ('Форма 4'!C353*'Базовые цены за единицу'!J41,8)</f>
        <v>0</v>
      </c>
      <c r="K41" s="25">
        <f>ОКРУГЛВСЕ('Форма 4'!C353*'Базовые цены за единицу'!K41,8)</f>
        <v>0</v>
      </c>
      <c r="L41" s="24">
        <f>ROUND('Форма 4'!C353*'Базовые цены за единицу'!L41,2)</f>
        <v>0</v>
      </c>
      <c r="M41" s="24">
        <f>ROUND('Форма 4'!C353*'Базовые цены за единицу'!M41,2)</f>
        <v>0</v>
      </c>
      <c r="N41" s="24">
        <f>ROUND((C41+E41)*'Форма 4'!C356/100,2)</f>
        <v>13.51</v>
      </c>
      <c r="O41" s="24">
        <f>ROUND((C41+E41)*'Форма 4'!C359/100,2)</f>
        <v>8.45</v>
      </c>
      <c r="P41" s="24">
        <f>ROUND('Форма 4'!C353*'Базовые цены за единицу'!P41,2)</f>
        <v>13.52</v>
      </c>
      <c r="Q41" s="24">
        <f>ROUND('Форма 4'!C353*'Базовые цены за единицу'!Q41,2)</f>
        <v>0</v>
      </c>
      <c r="R41" s="24">
        <f>ROUND('Форма 4'!C353*'Базовые цены за единицу'!R41,2)</f>
        <v>8.45</v>
      </c>
      <c r="S41" s="24">
        <f>ROUND('Форма 4'!C353*'Базовые цены за единицу'!S41,2)</f>
        <v>0</v>
      </c>
      <c r="T41" s="24">
        <f>ROUND('Форма 4'!C353*'Базовые цены за единицу'!T41,2)</f>
        <v>0</v>
      </c>
      <c r="U41" s="24">
        <f>ROUND('Форма 4'!C353*'Базовые цены за единицу'!U41,2)</f>
        <v>0</v>
      </c>
      <c r="V41" s="24">
        <f>ROUND('Форма 4'!C353*'Базовые цены за единицу'!V41,2)</f>
        <v>0</v>
      </c>
      <c r="X41" s="26">
        <f>ROUND('Форма 4'!C353*'Базовые цены за единицу'!X41,2)</f>
        <v>0</v>
      </c>
      <c r="Y41" s="26">
        <f>IF(Определители!I41="9",ROUND((C41+E41)*(Начисления!M41/100)*('Форма 4'!C356/100),2),0)</f>
        <v>0</v>
      </c>
      <c r="Z41" s="26">
        <f>IF(Определители!I41="9",ROUND((C41+E41)*(100-Начисления!M41/100)*('Форма 4'!C356/100),2),0)</f>
        <v>0</v>
      </c>
      <c r="AA41" s="26">
        <f>IF(Определители!I41="9",ROUND((C41+E41)*(Начисления!M41/100)*('Форма 4'!C359/100),2),0)</f>
        <v>0</v>
      </c>
      <c r="AB41" s="26">
        <f>IF(Определители!I41="9",ROUND((C41+E41)*(100-Начисления!M41/100)*('Форма 4'!C359/100),2),0)</f>
        <v>0</v>
      </c>
      <c r="AC41" s="26">
        <f>IF(Определители!I41="9",ROUND(B41*Начисления!M41/100,2),0)</f>
        <v>0</v>
      </c>
      <c r="AD41" s="26">
        <f>IF(Определители!I41="9",ROUND(B41*(100-Начисления!M41)/100,2),0)</f>
        <v>0</v>
      </c>
    </row>
    <row r="42" spans="1:30" ht="10.5">
      <c r="A42" s="24" t="str">
        <f>'Форма 4'!A363</f>
        <v>37.</v>
      </c>
      <c r="B42" s="24">
        <f t="shared" si="0"/>
        <v>1.2</v>
      </c>
      <c r="C42" s="24">
        <f>ROUND('Форма 4'!C363*'Базовые цены за единицу'!C42,2)</f>
        <v>0</v>
      </c>
      <c r="D42" s="24">
        <f>ROUND('Форма 4'!C363*'Базовые цены за единицу'!D42,2)</f>
        <v>1.2</v>
      </c>
      <c r="E42" s="24">
        <f>ROUND('Форма 4'!C363*'Базовые цены за единицу'!E42,2)</f>
        <v>0</v>
      </c>
      <c r="F42" s="24">
        <f>ROUND('Форма 4'!C363*'Базовые цены за единицу'!F42,2)</f>
        <v>0</v>
      </c>
      <c r="G42" s="24">
        <f>ROUND('Форма 4'!C363*'Базовые цены за единицу'!G42,2)</f>
        <v>0</v>
      </c>
      <c r="H42" s="24">
        <f>ROUND('Форма 4'!C363*'Базовые цены за единицу'!H42,2)</f>
        <v>0</v>
      </c>
      <c r="I42" s="25">
        <f>ОКРУГЛВСЕ('Форма 4'!C363*'Базовые цены за единицу'!I42,8)</f>
        <v>0</v>
      </c>
      <c r="J42" s="25">
        <f>ОКРУГЛВСЕ('Форма 4'!C363*'Базовые цены за единицу'!J42,8)</f>
        <v>0</v>
      </c>
      <c r="K42" s="25">
        <f>ОКРУГЛВСЕ('Форма 4'!C363*'Базовые цены за единицу'!K42,8)</f>
        <v>0</v>
      </c>
      <c r="L42" s="24">
        <f>ROUND('Форма 4'!C363*'Базовые цены за единицу'!L42,2)</f>
        <v>0</v>
      </c>
      <c r="M42" s="24">
        <f>ROUND('Форма 4'!C363*'Базовые цены за единицу'!M42,2)</f>
        <v>0</v>
      </c>
      <c r="N42" s="24">
        <f>ROUND((C42+E42)*'Форма 4'!C365/100,2)</f>
        <v>0</v>
      </c>
      <c r="O42" s="24">
        <f>ROUND((C42+E42)*'Форма 4'!C368/100,2)</f>
        <v>0</v>
      </c>
      <c r="P42" s="24">
        <f>ROUND('Форма 4'!C363*'Базовые цены за единицу'!P42,2)</f>
        <v>0</v>
      </c>
      <c r="Q42" s="24">
        <f>ROUND('Форма 4'!C363*'Базовые цены за единицу'!Q42,2)</f>
        <v>0</v>
      </c>
      <c r="R42" s="24">
        <f>ROUND('Форма 4'!C363*'Базовые цены за единицу'!R42,2)</f>
        <v>0</v>
      </c>
      <c r="S42" s="24">
        <f>ROUND('Форма 4'!C363*'Базовые цены за единицу'!S42,2)</f>
        <v>0</v>
      </c>
      <c r="T42" s="24">
        <f>ROUND('Форма 4'!C363*'Базовые цены за единицу'!T42,2)</f>
        <v>0</v>
      </c>
      <c r="U42" s="24">
        <f>ROUND('Форма 4'!C363*'Базовые цены за единицу'!U42,2)</f>
        <v>0</v>
      </c>
      <c r="V42" s="24">
        <f>ROUND('Форма 4'!C363*'Базовые цены за единицу'!V42,2)</f>
        <v>0</v>
      </c>
      <c r="X42" s="26">
        <f>ROUND('Форма 4'!C363*'Базовые цены за единицу'!X42,2)</f>
        <v>0</v>
      </c>
      <c r="Y42" s="26">
        <f>IF(Определители!I42="9",ROUND((C42+E42)*(Начисления!M42/100)*('Форма 4'!C365/100),2),0)</f>
        <v>0</v>
      </c>
      <c r="Z42" s="26">
        <f>IF(Определители!I42="9",ROUND((C42+E42)*(100-Начисления!M42/100)*('Форма 4'!C365/100),2),0)</f>
        <v>0</v>
      </c>
      <c r="AA42" s="26">
        <f>IF(Определители!I42="9",ROUND((C42+E42)*(Начисления!M42/100)*('Форма 4'!C368/100),2),0)</f>
        <v>0</v>
      </c>
      <c r="AB42" s="26">
        <f>IF(Определители!I42="9",ROUND((C42+E42)*(100-Начисления!M42/100)*('Форма 4'!C368/100),2),0)</f>
        <v>0</v>
      </c>
      <c r="AC42" s="26">
        <f>IF(Определители!I42="9",ROUND(B42*Начисления!M42/100,2),0)</f>
        <v>0</v>
      </c>
      <c r="AD42" s="26">
        <f>IF(Определители!I42="9",ROUND(B42*(100-Начисления!M42)/100,2),0)</f>
        <v>0</v>
      </c>
    </row>
    <row r="43" spans="1:30" ht="10.5">
      <c r="A43" s="24" t="str">
        <f>'Форма 4'!A372</f>
        <v>38.</v>
      </c>
      <c r="B43" s="24">
        <f t="shared" si="0"/>
        <v>2.7</v>
      </c>
      <c r="C43" s="24">
        <f>ROUND('Форма 4'!C372*'Базовые цены за единицу'!C43,2)</f>
        <v>0</v>
      </c>
      <c r="D43" s="24">
        <f>ROUND('Форма 4'!C372*'Базовые цены за единицу'!D43,2)</f>
        <v>0</v>
      </c>
      <c r="E43" s="24">
        <f>ROUND('Форма 4'!C372*'Базовые цены за единицу'!E43,2)</f>
        <v>0</v>
      </c>
      <c r="F43" s="24">
        <f>ROUND('Форма 4'!C372*'Базовые цены за единицу'!F43,2)</f>
        <v>2.7</v>
      </c>
      <c r="G43" s="24">
        <f>ROUND('Форма 4'!C372*'Базовые цены за единицу'!G43,2)</f>
        <v>0</v>
      </c>
      <c r="H43" s="24">
        <f>ROUND('Форма 4'!C372*'Базовые цены за единицу'!H43,2)</f>
        <v>0</v>
      </c>
      <c r="I43" s="25">
        <f>ОКРУГЛВСЕ('Форма 4'!C372*'Базовые цены за единицу'!I43,8)</f>
        <v>0</v>
      </c>
      <c r="J43" s="25">
        <f>ОКРУГЛВСЕ('Форма 4'!C372*'Базовые цены за единицу'!J43,8)</f>
        <v>0</v>
      </c>
      <c r="K43" s="25">
        <f>ОКРУГЛВСЕ('Форма 4'!C372*'Базовые цены за единицу'!K43,8)</f>
        <v>0</v>
      </c>
      <c r="L43" s="24">
        <f>ROUND('Форма 4'!C372*'Базовые цены за единицу'!L43,2)</f>
        <v>1.05</v>
      </c>
      <c r="M43" s="24">
        <f>ROUND('Форма 4'!C372*'Базовые цены за единицу'!M43,2)</f>
        <v>0</v>
      </c>
      <c r="N43" s="24">
        <f>ROUND((C43+E43)*'Форма 4'!C374/100,2)</f>
        <v>0</v>
      </c>
      <c r="O43" s="24">
        <f>ROUND((C43+E43)*'Форма 4'!C377/100,2)</f>
        <v>0</v>
      </c>
      <c r="P43" s="24">
        <f>ROUND('Форма 4'!C372*'Базовые цены за единицу'!P43,2)</f>
        <v>0</v>
      </c>
      <c r="Q43" s="24">
        <f>ROUND('Форма 4'!C372*'Базовые цены за единицу'!Q43,2)</f>
        <v>0</v>
      </c>
      <c r="R43" s="24">
        <f>ROUND('Форма 4'!C372*'Базовые цены за единицу'!R43,2)</f>
        <v>0</v>
      </c>
      <c r="S43" s="24">
        <f>ROUND('Форма 4'!C372*'Базовые цены за единицу'!S43,2)</f>
        <v>0</v>
      </c>
      <c r="T43" s="24">
        <f>ROUND('Форма 4'!C372*'Базовые цены за единицу'!T43,2)</f>
        <v>0</v>
      </c>
      <c r="U43" s="24">
        <f>ROUND('Форма 4'!C372*'Базовые цены за единицу'!U43,2)</f>
        <v>0</v>
      </c>
      <c r="V43" s="24">
        <f>ROUND('Форма 4'!C372*'Базовые цены за единицу'!V43,2)</f>
        <v>0</v>
      </c>
      <c r="X43" s="26">
        <f>ROUND('Форма 4'!C372*'Базовые цены за единицу'!X43,2)</f>
        <v>0</v>
      </c>
      <c r="Y43" s="26">
        <f>IF(Определители!I43="9",ROUND((C43+E43)*(Начисления!M43/100)*('Форма 4'!C374/100),2),0)</f>
        <v>0</v>
      </c>
      <c r="Z43" s="26">
        <f>IF(Определители!I43="9",ROUND((C43+E43)*(100-Начисления!M43/100)*('Форма 4'!C374/100),2),0)</f>
        <v>0</v>
      </c>
      <c r="AA43" s="26">
        <f>IF(Определители!I43="9",ROUND((C43+E43)*(Начисления!M43/100)*('Форма 4'!C377/100),2),0)</f>
        <v>0</v>
      </c>
      <c r="AB43" s="26">
        <f>IF(Определители!I43="9",ROUND((C43+E43)*(100-Начисления!M43/100)*('Форма 4'!C377/100),2),0)</f>
        <v>0</v>
      </c>
      <c r="AC43" s="26">
        <f>IF(Определители!I43="9",ROUND(B43*Начисления!M43/100,2),0)</f>
        <v>0</v>
      </c>
      <c r="AD43" s="26">
        <f>IF(Определители!I43="9",ROUND(B43*(100-Начисления!M43)/100,2),0)</f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U43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5" customWidth="1"/>
    <col min="2" max="16384" width="9.140625" style="26" customWidth="1"/>
  </cols>
  <sheetData>
    <row r="1" spans="1:47" s="27" customFormat="1" ht="10.5">
      <c r="A1" s="28"/>
      <c r="B1" s="29" t="s">
        <v>219</v>
      </c>
      <c r="C1" s="29" t="s">
        <v>220</v>
      </c>
      <c r="D1" s="29" t="s">
        <v>221</v>
      </c>
      <c r="E1" s="29" t="s">
        <v>222</v>
      </c>
      <c r="F1" s="29" t="s">
        <v>223</v>
      </c>
      <c r="G1" s="29" t="s">
        <v>224</v>
      </c>
      <c r="H1" s="29" t="s">
        <v>225</v>
      </c>
      <c r="I1" s="29" t="s">
        <v>226</v>
      </c>
      <c r="J1" s="29" t="s">
        <v>227</v>
      </c>
      <c r="K1" s="29" t="s">
        <v>228</v>
      </c>
      <c r="L1" s="29" t="s">
        <v>229</v>
      </c>
      <c r="M1" s="29" t="s">
        <v>230</v>
      </c>
      <c r="N1" s="29" t="s">
        <v>231</v>
      </c>
      <c r="O1" s="29" t="s">
        <v>232</v>
      </c>
      <c r="P1" s="29" t="s">
        <v>233</v>
      </c>
      <c r="Q1" s="29" t="s">
        <v>234</v>
      </c>
      <c r="R1" s="29" t="s">
        <v>235</v>
      </c>
      <c r="S1" s="29" t="s">
        <v>236</v>
      </c>
      <c r="T1" s="29" t="s">
        <v>237</v>
      </c>
      <c r="U1" s="29" t="s">
        <v>238</v>
      </c>
      <c r="V1" s="29" t="s">
        <v>239</v>
      </c>
      <c r="W1" s="29" t="s">
        <v>240</v>
      </c>
      <c r="X1" s="29" t="s">
        <v>241</v>
      </c>
      <c r="Y1" s="29" t="s">
        <v>242</v>
      </c>
      <c r="Z1" s="29" t="s">
        <v>243</v>
      </c>
      <c r="AA1" s="29" t="s">
        <v>244</v>
      </c>
      <c r="AB1" s="29" t="s">
        <v>245</v>
      </c>
      <c r="AC1" s="29" t="s">
        <v>246</v>
      </c>
      <c r="AD1" s="29" t="s">
        <v>247</v>
      </c>
      <c r="AE1" s="29" t="s">
        <v>248</v>
      </c>
      <c r="AF1" s="29" t="s">
        <v>249</v>
      </c>
      <c r="AG1" s="29" t="s">
        <v>250</v>
      </c>
      <c r="AH1" s="29" t="s">
        <v>251</v>
      </c>
      <c r="AI1" s="29" t="s">
        <v>252</v>
      </c>
      <c r="AJ1" s="29" t="s">
        <v>253</v>
      </c>
      <c r="AK1" s="29" t="s">
        <v>254</v>
      </c>
      <c r="AL1" s="29" t="s">
        <v>255</v>
      </c>
      <c r="AM1" s="29" t="s">
        <v>256</v>
      </c>
      <c r="AN1" s="29" t="s">
        <v>257</v>
      </c>
      <c r="AO1" s="29" t="s">
        <v>258</v>
      </c>
      <c r="AP1" s="29" t="s">
        <v>259</v>
      </c>
      <c r="AQ1" s="29" t="s">
        <v>260</v>
      </c>
      <c r="AR1" s="29" t="s">
        <v>261</v>
      </c>
      <c r="AS1" s="29" t="s">
        <v>262</v>
      </c>
      <c r="AT1" s="29" t="s">
        <v>263</v>
      </c>
      <c r="AU1" s="29" t="s">
        <v>264</v>
      </c>
    </row>
    <row r="2" spans="1:10" ht="10.5">
      <c r="A2" s="71"/>
      <c r="B2" s="72"/>
      <c r="C2" s="72"/>
      <c r="D2" s="72"/>
      <c r="E2" s="72"/>
      <c r="F2" s="72"/>
      <c r="G2" s="72"/>
      <c r="H2" s="72"/>
      <c r="I2" s="72"/>
      <c r="J2" s="72"/>
    </row>
    <row r="3" spans="1:10" ht="10.5">
      <c r="A3" s="31"/>
      <c r="B3" s="73" t="s">
        <v>217</v>
      </c>
      <c r="C3" s="73"/>
      <c r="D3" s="73"/>
      <c r="E3" s="73"/>
      <c r="F3" s="73"/>
      <c r="G3" s="73"/>
      <c r="H3" s="73"/>
      <c r="I3" s="73"/>
      <c r="J3" s="73"/>
    </row>
    <row r="4" spans="1:10" ht="10.5">
      <c r="A4" s="31"/>
      <c r="B4" s="73" t="s">
        <v>218</v>
      </c>
      <c r="C4" s="73"/>
      <c r="D4" s="73"/>
      <c r="E4" s="73"/>
      <c r="F4" s="73"/>
      <c r="G4" s="73"/>
      <c r="H4" s="73"/>
      <c r="I4" s="73"/>
      <c r="J4" s="73"/>
    </row>
    <row r="5" spans="1:10" ht="10.5">
      <c r="A5" s="71"/>
      <c r="B5" s="72"/>
      <c r="C5" s="72"/>
      <c r="D5" s="72"/>
      <c r="E5" s="72"/>
      <c r="F5" s="72"/>
      <c r="G5" s="72"/>
      <c r="H5" s="72"/>
      <c r="I5" s="72"/>
      <c r="J5" s="72"/>
    </row>
    <row r="6" spans="1:47" ht="10.5">
      <c r="A6" s="30" t="str">
        <f>'Форма 4'!A28</f>
        <v>1.</v>
      </c>
      <c r="B6" s="25">
        <v>1</v>
      </c>
      <c r="C6" s="25">
        <v>1</v>
      </c>
      <c r="D6" s="25">
        <v>1</v>
      </c>
      <c r="E6" s="25">
        <v>1</v>
      </c>
      <c r="F6" s="25">
        <v>1</v>
      </c>
      <c r="G6" s="25">
        <v>1</v>
      </c>
      <c r="H6" s="25">
        <v>1</v>
      </c>
      <c r="I6" s="25">
        <v>1</v>
      </c>
      <c r="J6" s="25">
        <v>1</v>
      </c>
      <c r="K6" s="25">
        <v>0</v>
      </c>
      <c r="L6" s="25">
        <v>0</v>
      </c>
      <c r="M6" s="25">
        <v>100</v>
      </c>
      <c r="N6" s="25">
        <v>0</v>
      </c>
      <c r="O6" s="25">
        <v>0</v>
      </c>
      <c r="P6" s="25">
        <v>1</v>
      </c>
      <c r="Q6" s="25">
        <v>1</v>
      </c>
      <c r="R6" s="25">
        <v>0</v>
      </c>
      <c r="S6" s="25">
        <v>0</v>
      </c>
      <c r="T6" s="25">
        <v>1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1.7</v>
      </c>
      <c r="AH6" s="25">
        <v>1.6</v>
      </c>
      <c r="AI6" s="25">
        <v>1.29</v>
      </c>
      <c r="AJ6" s="25">
        <v>0.092</v>
      </c>
      <c r="AK6" s="25">
        <v>0.18</v>
      </c>
      <c r="AL6" s="25">
        <v>1</v>
      </c>
      <c r="AM6" s="25">
        <v>1</v>
      </c>
      <c r="AN6" s="25">
        <v>0.2</v>
      </c>
      <c r="AO6" s="25">
        <v>1.5</v>
      </c>
      <c r="AP6" s="25">
        <v>1</v>
      </c>
      <c r="AQ6" s="25">
        <v>1</v>
      </c>
      <c r="AR6" s="25">
        <v>1</v>
      </c>
      <c r="AS6" s="25">
        <v>1</v>
      </c>
      <c r="AT6" s="25">
        <v>1</v>
      </c>
      <c r="AU6" s="25">
        <v>100</v>
      </c>
    </row>
    <row r="7" spans="1:47" ht="10.5">
      <c r="A7" s="30" t="str">
        <f>'Форма 4'!A38</f>
        <v>2.</v>
      </c>
      <c r="B7" s="25">
        <v>1</v>
      </c>
      <c r="C7" s="25">
        <v>1</v>
      </c>
      <c r="D7" s="25">
        <v>1</v>
      </c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5">
        <v>1</v>
      </c>
      <c r="K7" s="25">
        <v>0</v>
      </c>
      <c r="L7" s="25">
        <v>0</v>
      </c>
      <c r="M7" s="25">
        <v>100</v>
      </c>
      <c r="N7" s="25">
        <v>0</v>
      </c>
      <c r="O7" s="25">
        <v>0</v>
      </c>
      <c r="P7" s="25">
        <v>1</v>
      </c>
      <c r="Q7" s="25">
        <v>1</v>
      </c>
      <c r="R7" s="25">
        <v>0</v>
      </c>
      <c r="S7" s="25">
        <v>0</v>
      </c>
      <c r="T7" s="25">
        <v>1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1.7</v>
      </c>
      <c r="AH7" s="25">
        <v>1.6</v>
      </c>
      <c r="AI7" s="25">
        <v>1.29</v>
      </c>
      <c r="AJ7" s="25">
        <v>0.092</v>
      </c>
      <c r="AK7" s="25">
        <v>0.18</v>
      </c>
      <c r="AL7" s="25">
        <v>1</v>
      </c>
      <c r="AM7" s="25">
        <v>1</v>
      </c>
      <c r="AN7" s="25">
        <v>0.2</v>
      </c>
      <c r="AO7" s="25">
        <v>1.5</v>
      </c>
      <c r="AP7" s="25">
        <v>1</v>
      </c>
      <c r="AQ7" s="25">
        <v>1</v>
      </c>
      <c r="AR7" s="25">
        <v>1</v>
      </c>
      <c r="AS7" s="25">
        <v>1</v>
      </c>
      <c r="AT7" s="25">
        <v>1</v>
      </c>
      <c r="AU7" s="25">
        <v>100</v>
      </c>
    </row>
    <row r="8" spans="1:47" ht="10.5">
      <c r="A8" s="30" t="str">
        <f>'Форма 4'!A47</f>
        <v>3.</v>
      </c>
      <c r="B8" s="25">
        <v>1</v>
      </c>
      <c r="C8" s="25">
        <v>1</v>
      </c>
      <c r="D8" s="25">
        <v>1.25</v>
      </c>
      <c r="E8" s="25">
        <v>1.25</v>
      </c>
      <c r="F8" s="25">
        <v>1.15</v>
      </c>
      <c r="G8" s="25">
        <v>1</v>
      </c>
      <c r="H8" s="25">
        <v>1</v>
      </c>
      <c r="I8" s="25">
        <v>1</v>
      </c>
      <c r="J8" s="25">
        <v>1</v>
      </c>
      <c r="K8" s="25">
        <v>0</v>
      </c>
      <c r="L8" s="25">
        <v>0</v>
      </c>
      <c r="M8" s="25">
        <v>100</v>
      </c>
      <c r="N8" s="25">
        <v>0</v>
      </c>
      <c r="O8" s="25">
        <v>0</v>
      </c>
      <c r="P8" s="25">
        <v>1</v>
      </c>
      <c r="Q8" s="25">
        <v>1</v>
      </c>
      <c r="R8" s="25">
        <v>0</v>
      </c>
      <c r="S8" s="25">
        <v>0</v>
      </c>
      <c r="T8" s="25">
        <v>1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1.7</v>
      </c>
      <c r="AH8" s="25">
        <v>1.6</v>
      </c>
      <c r="AI8" s="25">
        <v>1.29</v>
      </c>
      <c r="AJ8" s="25">
        <v>0.092</v>
      </c>
      <c r="AK8" s="25">
        <v>0.18</v>
      </c>
      <c r="AL8" s="25">
        <v>1</v>
      </c>
      <c r="AM8" s="25">
        <v>1</v>
      </c>
      <c r="AN8" s="25">
        <v>0.2</v>
      </c>
      <c r="AO8" s="25">
        <v>1.5</v>
      </c>
      <c r="AP8" s="25">
        <v>1</v>
      </c>
      <c r="AQ8" s="25">
        <v>1</v>
      </c>
      <c r="AR8" s="25">
        <v>1</v>
      </c>
      <c r="AS8" s="25">
        <v>1</v>
      </c>
      <c r="AT8" s="25">
        <v>1</v>
      </c>
      <c r="AU8" s="25">
        <v>100</v>
      </c>
    </row>
    <row r="9" spans="1:47" ht="10.5">
      <c r="A9" s="30" t="str">
        <f>'Форма 4'!A57</f>
        <v>4.</v>
      </c>
      <c r="B9" s="25">
        <v>1</v>
      </c>
      <c r="C9" s="25">
        <v>1</v>
      </c>
      <c r="D9" s="25">
        <v>1</v>
      </c>
      <c r="E9" s="25">
        <v>1</v>
      </c>
      <c r="F9" s="25">
        <v>1</v>
      </c>
      <c r="G9" s="25">
        <v>1</v>
      </c>
      <c r="H9" s="25">
        <v>1</v>
      </c>
      <c r="I9" s="25">
        <v>1</v>
      </c>
      <c r="J9" s="25">
        <v>1</v>
      </c>
      <c r="K9" s="25">
        <v>0</v>
      </c>
      <c r="L9" s="25">
        <v>0</v>
      </c>
      <c r="M9" s="25">
        <v>100</v>
      </c>
      <c r="N9" s="25">
        <v>0</v>
      </c>
      <c r="O9" s="25">
        <v>0</v>
      </c>
      <c r="P9" s="25">
        <v>1</v>
      </c>
      <c r="Q9" s="25">
        <v>1</v>
      </c>
      <c r="R9" s="25">
        <v>0</v>
      </c>
      <c r="S9" s="25">
        <v>0</v>
      </c>
      <c r="T9" s="25">
        <v>1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1.7</v>
      </c>
      <c r="AH9" s="25">
        <v>1.6</v>
      </c>
      <c r="AI9" s="25">
        <v>1.29</v>
      </c>
      <c r="AJ9" s="25">
        <v>0.092</v>
      </c>
      <c r="AK9" s="25">
        <v>0.18</v>
      </c>
      <c r="AL9" s="25">
        <v>1</v>
      </c>
      <c r="AM9" s="25">
        <v>1</v>
      </c>
      <c r="AN9" s="25">
        <v>0.2</v>
      </c>
      <c r="AO9" s="25">
        <v>1.5</v>
      </c>
      <c r="AP9" s="25">
        <v>1</v>
      </c>
      <c r="AQ9" s="25">
        <v>1</v>
      </c>
      <c r="AR9" s="25">
        <v>1</v>
      </c>
      <c r="AS9" s="25">
        <v>1</v>
      </c>
      <c r="AT9" s="25">
        <v>1</v>
      </c>
      <c r="AU9" s="25">
        <v>100</v>
      </c>
    </row>
    <row r="10" spans="1:47" ht="10.5">
      <c r="A10" s="30" t="str">
        <f>'Форма 4'!A66</f>
        <v>5.</v>
      </c>
      <c r="B10" s="25">
        <v>1</v>
      </c>
      <c r="C10" s="25">
        <v>1</v>
      </c>
      <c r="D10" s="25">
        <v>1</v>
      </c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0</v>
      </c>
      <c r="L10" s="25">
        <v>0</v>
      </c>
      <c r="M10" s="25">
        <v>100</v>
      </c>
      <c r="N10" s="25">
        <v>0</v>
      </c>
      <c r="O10" s="25">
        <v>0</v>
      </c>
      <c r="P10" s="25">
        <v>1</v>
      </c>
      <c r="Q10" s="25">
        <v>1</v>
      </c>
      <c r="R10" s="25">
        <v>0</v>
      </c>
      <c r="S10" s="25">
        <v>0</v>
      </c>
      <c r="T10" s="25">
        <v>1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1.7</v>
      </c>
      <c r="AH10" s="25">
        <v>1.6</v>
      </c>
      <c r="AI10" s="25">
        <v>1.29</v>
      </c>
      <c r="AJ10" s="25">
        <v>0.092</v>
      </c>
      <c r="AK10" s="25">
        <v>0.18</v>
      </c>
      <c r="AL10" s="25">
        <v>1</v>
      </c>
      <c r="AM10" s="25">
        <v>1</v>
      </c>
      <c r="AN10" s="25">
        <v>0.2</v>
      </c>
      <c r="AO10" s="25">
        <v>1.5</v>
      </c>
      <c r="AP10" s="25">
        <v>1</v>
      </c>
      <c r="AQ10" s="25">
        <v>1</v>
      </c>
      <c r="AR10" s="25">
        <v>1</v>
      </c>
      <c r="AS10" s="25">
        <v>1</v>
      </c>
      <c r="AT10" s="25">
        <v>1</v>
      </c>
      <c r="AU10" s="25">
        <v>100</v>
      </c>
    </row>
    <row r="11" spans="1:47" ht="10.5">
      <c r="A11" s="30" t="str">
        <f>'Форма 4'!A75</f>
        <v>6.</v>
      </c>
      <c r="B11" s="25">
        <v>1</v>
      </c>
      <c r="C11" s="25">
        <v>1</v>
      </c>
      <c r="D11" s="25">
        <v>1</v>
      </c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0</v>
      </c>
      <c r="L11" s="25">
        <v>0</v>
      </c>
      <c r="M11" s="25">
        <v>100</v>
      </c>
      <c r="N11" s="25">
        <v>0</v>
      </c>
      <c r="O11" s="25">
        <v>0</v>
      </c>
      <c r="P11" s="25">
        <v>1</v>
      </c>
      <c r="Q11" s="25">
        <v>1</v>
      </c>
      <c r="R11" s="25">
        <v>0</v>
      </c>
      <c r="S11" s="25">
        <v>0</v>
      </c>
      <c r="T11" s="25">
        <v>1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1.7</v>
      </c>
      <c r="AH11" s="25">
        <v>1.6</v>
      </c>
      <c r="AI11" s="25">
        <v>1.29</v>
      </c>
      <c r="AJ11" s="25">
        <v>0.092</v>
      </c>
      <c r="AK11" s="25">
        <v>0.18</v>
      </c>
      <c r="AL11" s="25">
        <v>1</v>
      </c>
      <c r="AM11" s="25">
        <v>1</v>
      </c>
      <c r="AN11" s="25">
        <v>0.2</v>
      </c>
      <c r="AO11" s="25">
        <v>1.5</v>
      </c>
      <c r="AP11" s="25">
        <v>1</v>
      </c>
      <c r="AQ11" s="25">
        <v>1</v>
      </c>
      <c r="AR11" s="25">
        <v>1</v>
      </c>
      <c r="AS11" s="25">
        <v>1</v>
      </c>
      <c r="AT11" s="25">
        <v>1</v>
      </c>
      <c r="AU11" s="25">
        <v>100</v>
      </c>
    </row>
    <row r="12" spans="1:47" ht="10.5">
      <c r="A12" s="30" t="str">
        <f>'Форма 4'!A84</f>
        <v>7.</v>
      </c>
      <c r="B12" s="25">
        <v>1</v>
      </c>
      <c r="C12" s="25">
        <v>1</v>
      </c>
      <c r="D12" s="25">
        <v>1</v>
      </c>
      <c r="E12" s="25">
        <v>1</v>
      </c>
      <c r="F12" s="25">
        <v>1</v>
      </c>
      <c r="G12" s="25">
        <v>1</v>
      </c>
      <c r="H12" s="25">
        <v>1</v>
      </c>
      <c r="I12" s="25">
        <v>1</v>
      </c>
      <c r="J12" s="25">
        <v>1</v>
      </c>
      <c r="K12" s="25">
        <v>0</v>
      </c>
      <c r="L12" s="25">
        <v>0</v>
      </c>
      <c r="M12" s="25">
        <v>100</v>
      </c>
      <c r="N12" s="25">
        <v>0</v>
      </c>
      <c r="O12" s="25">
        <v>0</v>
      </c>
      <c r="P12" s="25">
        <v>1</v>
      </c>
      <c r="Q12" s="25">
        <v>1</v>
      </c>
      <c r="R12" s="25">
        <v>0</v>
      </c>
      <c r="S12" s="25">
        <v>0</v>
      </c>
      <c r="T12" s="25">
        <v>1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1.7</v>
      </c>
      <c r="AH12" s="25">
        <v>1.6</v>
      </c>
      <c r="AI12" s="25">
        <v>1.29</v>
      </c>
      <c r="AJ12" s="25">
        <v>0.092</v>
      </c>
      <c r="AK12" s="25">
        <v>0.18</v>
      </c>
      <c r="AL12" s="25">
        <v>1</v>
      </c>
      <c r="AM12" s="25">
        <v>1</v>
      </c>
      <c r="AN12" s="25">
        <v>0.2</v>
      </c>
      <c r="AO12" s="25">
        <v>1.5</v>
      </c>
      <c r="AP12" s="25">
        <v>1</v>
      </c>
      <c r="AQ12" s="25">
        <v>1</v>
      </c>
      <c r="AR12" s="25">
        <v>1</v>
      </c>
      <c r="AS12" s="25">
        <v>1</v>
      </c>
      <c r="AT12" s="25">
        <v>1</v>
      </c>
      <c r="AU12" s="25">
        <v>100</v>
      </c>
    </row>
    <row r="13" spans="1:47" ht="10.5">
      <c r="A13" s="30" t="str">
        <f>'Форма 4'!A93</f>
        <v>8.</v>
      </c>
      <c r="B13" s="25">
        <v>1</v>
      </c>
      <c r="C13" s="25">
        <v>1</v>
      </c>
      <c r="D13" s="25">
        <v>1</v>
      </c>
      <c r="E13" s="25">
        <v>1</v>
      </c>
      <c r="F13" s="25">
        <v>1</v>
      </c>
      <c r="G13" s="25">
        <v>1</v>
      </c>
      <c r="H13" s="25">
        <v>1</v>
      </c>
      <c r="I13" s="25">
        <v>1</v>
      </c>
      <c r="J13" s="25">
        <v>1</v>
      </c>
      <c r="K13" s="25">
        <v>0</v>
      </c>
      <c r="L13" s="25">
        <v>0</v>
      </c>
      <c r="M13" s="25">
        <v>100</v>
      </c>
      <c r="N13" s="25">
        <v>0</v>
      </c>
      <c r="O13" s="25">
        <v>0</v>
      </c>
      <c r="P13" s="25">
        <v>1</v>
      </c>
      <c r="Q13" s="25">
        <v>1</v>
      </c>
      <c r="R13" s="25">
        <v>0</v>
      </c>
      <c r="S13" s="25">
        <v>0</v>
      </c>
      <c r="T13" s="25">
        <v>1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1.7</v>
      </c>
      <c r="AH13" s="25">
        <v>1.6</v>
      </c>
      <c r="AI13" s="25">
        <v>1.29</v>
      </c>
      <c r="AJ13" s="25">
        <v>0.092</v>
      </c>
      <c r="AK13" s="25">
        <v>0.18</v>
      </c>
      <c r="AL13" s="25">
        <v>1</v>
      </c>
      <c r="AM13" s="25">
        <v>1</v>
      </c>
      <c r="AN13" s="25">
        <v>0.2</v>
      </c>
      <c r="AO13" s="25">
        <v>1.5</v>
      </c>
      <c r="AP13" s="25">
        <v>1</v>
      </c>
      <c r="AQ13" s="25">
        <v>1</v>
      </c>
      <c r="AR13" s="25">
        <v>1</v>
      </c>
      <c r="AS13" s="25">
        <v>1</v>
      </c>
      <c r="AT13" s="25">
        <v>1</v>
      </c>
      <c r="AU13" s="25">
        <v>100</v>
      </c>
    </row>
    <row r="14" spans="1:47" ht="10.5">
      <c r="A14" s="30" t="str">
        <f>'Форма 4'!A102</f>
        <v>9.</v>
      </c>
      <c r="B14" s="25">
        <v>1</v>
      </c>
      <c r="C14" s="25">
        <v>1</v>
      </c>
      <c r="D14" s="25">
        <v>1</v>
      </c>
      <c r="E14" s="25">
        <v>1</v>
      </c>
      <c r="F14" s="25">
        <v>1</v>
      </c>
      <c r="G14" s="25">
        <v>1</v>
      </c>
      <c r="H14" s="25">
        <v>1</v>
      </c>
      <c r="I14" s="25">
        <v>1</v>
      </c>
      <c r="J14" s="25">
        <v>1</v>
      </c>
      <c r="K14" s="25">
        <v>0</v>
      </c>
      <c r="L14" s="25">
        <v>0</v>
      </c>
      <c r="M14" s="25">
        <v>100</v>
      </c>
      <c r="N14" s="25">
        <v>0</v>
      </c>
      <c r="O14" s="25">
        <v>0</v>
      </c>
      <c r="P14" s="25">
        <v>1</v>
      </c>
      <c r="Q14" s="25">
        <v>1</v>
      </c>
      <c r="R14" s="25">
        <v>0</v>
      </c>
      <c r="S14" s="25">
        <v>0</v>
      </c>
      <c r="T14" s="25">
        <v>1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1.7</v>
      </c>
      <c r="AH14" s="25">
        <v>1.6</v>
      </c>
      <c r="AI14" s="25">
        <v>1.29</v>
      </c>
      <c r="AJ14" s="25">
        <v>0.092</v>
      </c>
      <c r="AK14" s="25">
        <v>0.18</v>
      </c>
      <c r="AL14" s="25">
        <v>1</v>
      </c>
      <c r="AM14" s="25">
        <v>1</v>
      </c>
      <c r="AN14" s="25">
        <v>0.2</v>
      </c>
      <c r="AO14" s="25">
        <v>1.5</v>
      </c>
      <c r="AP14" s="25">
        <v>1</v>
      </c>
      <c r="AQ14" s="25">
        <v>1</v>
      </c>
      <c r="AR14" s="25">
        <v>1</v>
      </c>
      <c r="AS14" s="25">
        <v>1</v>
      </c>
      <c r="AT14" s="25">
        <v>1</v>
      </c>
      <c r="AU14" s="25">
        <v>100</v>
      </c>
    </row>
    <row r="15" spans="1:47" ht="10.5">
      <c r="A15" s="30" t="str">
        <f>'Форма 4'!A111</f>
        <v>10.</v>
      </c>
      <c r="B15" s="25">
        <v>1</v>
      </c>
      <c r="C15" s="25">
        <v>1</v>
      </c>
      <c r="D15" s="25">
        <v>1</v>
      </c>
      <c r="E15" s="25">
        <v>1</v>
      </c>
      <c r="F15" s="25">
        <v>1</v>
      </c>
      <c r="G15" s="25">
        <v>1</v>
      </c>
      <c r="H15" s="25">
        <v>1</v>
      </c>
      <c r="I15" s="25">
        <v>1</v>
      </c>
      <c r="J15" s="25">
        <v>1</v>
      </c>
      <c r="K15" s="25">
        <v>0</v>
      </c>
      <c r="L15" s="25">
        <v>0</v>
      </c>
      <c r="M15" s="25">
        <v>100</v>
      </c>
      <c r="N15" s="25">
        <v>0</v>
      </c>
      <c r="O15" s="25">
        <v>0</v>
      </c>
      <c r="P15" s="25">
        <v>1</v>
      </c>
      <c r="Q15" s="25">
        <v>1</v>
      </c>
      <c r="R15" s="25">
        <v>0</v>
      </c>
      <c r="S15" s="25">
        <v>0</v>
      </c>
      <c r="T15" s="25">
        <v>1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1.7</v>
      </c>
      <c r="AH15" s="25">
        <v>1.6</v>
      </c>
      <c r="AI15" s="25">
        <v>1.29</v>
      </c>
      <c r="AJ15" s="25">
        <v>0.092</v>
      </c>
      <c r="AK15" s="25">
        <v>0.18</v>
      </c>
      <c r="AL15" s="25">
        <v>1</v>
      </c>
      <c r="AM15" s="25">
        <v>1</v>
      </c>
      <c r="AN15" s="25">
        <v>0.2</v>
      </c>
      <c r="AO15" s="25">
        <v>1.5</v>
      </c>
      <c r="AP15" s="25">
        <v>1</v>
      </c>
      <c r="AQ15" s="25">
        <v>1</v>
      </c>
      <c r="AR15" s="25">
        <v>1</v>
      </c>
      <c r="AS15" s="25">
        <v>1</v>
      </c>
      <c r="AT15" s="25">
        <v>1</v>
      </c>
      <c r="AU15" s="25">
        <v>100</v>
      </c>
    </row>
    <row r="16" spans="1:47" ht="10.5">
      <c r="A16" s="30" t="str">
        <f>'Форма 4'!A120</f>
        <v>11.</v>
      </c>
      <c r="B16" s="25">
        <v>1</v>
      </c>
      <c r="C16" s="25">
        <v>1</v>
      </c>
      <c r="D16" s="25">
        <v>1</v>
      </c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5">
        <v>1</v>
      </c>
      <c r="K16" s="25">
        <v>0</v>
      </c>
      <c r="L16" s="25">
        <v>0</v>
      </c>
      <c r="M16" s="25">
        <v>100</v>
      </c>
      <c r="N16" s="25">
        <v>0</v>
      </c>
      <c r="O16" s="25">
        <v>0</v>
      </c>
      <c r="P16" s="25">
        <v>1</v>
      </c>
      <c r="Q16" s="25">
        <v>1</v>
      </c>
      <c r="R16" s="25">
        <v>0</v>
      </c>
      <c r="S16" s="25">
        <v>0</v>
      </c>
      <c r="T16" s="25">
        <v>1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1.7</v>
      </c>
      <c r="AH16" s="25">
        <v>1.6</v>
      </c>
      <c r="AI16" s="25">
        <v>1.29</v>
      </c>
      <c r="AJ16" s="25">
        <v>0.092</v>
      </c>
      <c r="AK16" s="25">
        <v>0.18</v>
      </c>
      <c r="AL16" s="25">
        <v>1</v>
      </c>
      <c r="AM16" s="25">
        <v>1</v>
      </c>
      <c r="AN16" s="25">
        <v>0.2</v>
      </c>
      <c r="AO16" s="25">
        <v>1.5</v>
      </c>
      <c r="AP16" s="25">
        <v>1</v>
      </c>
      <c r="AQ16" s="25">
        <v>1</v>
      </c>
      <c r="AR16" s="25">
        <v>1</v>
      </c>
      <c r="AS16" s="25">
        <v>1</v>
      </c>
      <c r="AT16" s="25">
        <v>1</v>
      </c>
      <c r="AU16" s="25">
        <v>100</v>
      </c>
    </row>
    <row r="17" spans="1:47" ht="10.5">
      <c r="A17" s="30" t="str">
        <f>'Форма 4'!A129</f>
        <v>12.</v>
      </c>
      <c r="B17" s="25">
        <v>1</v>
      </c>
      <c r="C17" s="25">
        <v>1</v>
      </c>
      <c r="D17" s="25">
        <v>1</v>
      </c>
      <c r="E17" s="25">
        <v>1</v>
      </c>
      <c r="F17" s="25">
        <v>1</v>
      </c>
      <c r="G17" s="25">
        <v>1</v>
      </c>
      <c r="H17" s="25">
        <v>1</v>
      </c>
      <c r="I17" s="25">
        <v>1</v>
      </c>
      <c r="J17" s="25">
        <v>1</v>
      </c>
      <c r="K17" s="25">
        <v>0</v>
      </c>
      <c r="L17" s="25">
        <v>0</v>
      </c>
      <c r="M17" s="25">
        <v>100</v>
      </c>
      <c r="N17" s="25">
        <v>0</v>
      </c>
      <c r="O17" s="25">
        <v>0</v>
      </c>
      <c r="P17" s="25">
        <v>1</v>
      </c>
      <c r="Q17" s="25">
        <v>1</v>
      </c>
      <c r="R17" s="25">
        <v>0</v>
      </c>
      <c r="S17" s="25">
        <v>0</v>
      </c>
      <c r="T17" s="25">
        <v>1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1.7</v>
      </c>
      <c r="AH17" s="25">
        <v>1.6</v>
      </c>
      <c r="AI17" s="25">
        <v>1.29</v>
      </c>
      <c r="AJ17" s="25">
        <v>0.092</v>
      </c>
      <c r="AK17" s="25">
        <v>0.18</v>
      </c>
      <c r="AL17" s="25">
        <v>1</v>
      </c>
      <c r="AM17" s="25">
        <v>1</v>
      </c>
      <c r="AN17" s="25">
        <v>0.2</v>
      </c>
      <c r="AO17" s="25">
        <v>1.5</v>
      </c>
      <c r="AP17" s="25">
        <v>1</v>
      </c>
      <c r="AQ17" s="25">
        <v>1</v>
      </c>
      <c r="AR17" s="25">
        <v>1</v>
      </c>
      <c r="AS17" s="25">
        <v>1</v>
      </c>
      <c r="AT17" s="25">
        <v>1</v>
      </c>
      <c r="AU17" s="25">
        <v>100</v>
      </c>
    </row>
    <row r="18" spans="1:47" ht="10.5">
      <c r="A18" s="30" t="str">
        <f>'Форма 4'!A139</f>
        <v>13.</v>
      </c>
      <c r="B18" s="25">
        <v>1</v>
      </c>
      <c r="C18" s="25">
        <v>1</v>
      </c>
      <c r="D18" s="25">
        <v>1</v>
      </c>
      <c r="E18" s="25">
        <v>1</v>
      </c>
      <c r="F18" s="25">
        <v>1</v>
      </c>
      <c r="G18" s="25">
        <v>1</v>
      </c>
      <c r="H18" s="25">
        <v>1</v>
      </c>
      <c r="I18" s="25">
        <v>1</v>
      </c>
      <c r="J18" s="25">
        <v>1</v>
      </c>
      <c r="K18" s="25">
        <v>0</v>
      </c>
      <c r="L18" s="25">
        <v>0</v>
      </c>
      <c r="M18" s="25">
        <v>100</v>
      </c>
      <c r="N18" s="25">
        <v>0</v>
      </c>
      <c r="O18" s="25">
        <v>0</v>
      </c>
      <c r="P18" s="25">
        <v>1</v>
      </c>
      <c r="Q18" s="25">
        <v>1</v>
      </c>
      <c r="R18" s="25">
        <v>0</v>
      </c>
      <c r="S18" s="25">
        <v>0</v>
      </c>
      <c r="T18" s="25">
        <v>1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1.7</v>
      </c>
      <c r="AH18" s="25">
        <v>1.6</v>
      </c>
      <c r="AI18" s="25">
        <v>1.29</v>
      </c>
      <c r="AJ18" s="25">
        <v>0.092</v>
      </c>
      <c r="AK18" s="25">
        <v>0.18</v>
      </c>
      <c r="AL18" s="25">
        <v>1</v>
      </c>
      <c r="AM18" s="25">
        <v>1</v>
      </c>
      <c r="AN18" s="25">
        <v>0.2</v>
      </c>
      <c r="AO18" s="25">
        <v>1.5</v>
      </c>
      <c r="AP18" s="25">
        <v>1</v>
      </c>
      <c r="AQ18" s="25">
        <v>1</v>
      </c>
      <c r="AR18" s="25">
        <v>1</v>
      </c>
      <c r="AS18" s="25">
        <v>1</v>
      </c>
      <c r="AT18" s="25">
        <v>1</v>
      </c>
      <c r="AU18" s="25">
        <v>100</v>
      </c>
    </row>
    <row r="19" spans="1:47" ht="10.5">
      <c r="A19" s="30" t="str">
        <f>'Форма 4'!A148</f>
        <v>14.</v>
      </c>
      <c r="B19" s="25">
        <v>1</v>
      </c>
      <c r="C19" s="25">
        <v>1</v>
      </c>
      <c r="D19" s="25">
        <v>1.25</v>
      </c>
      <c r="E19" s="25">
        <v>1.25</v>
      </c>
      <c r="F19" s="25">
        <v>1.15</v>
      </c>
      <c r="G19" s="25">
        <v>1</v>
      </c>
      <c r="H19" s="25">
        <v>1</v>
      </c>
      <c r="I19" s="25">
        <v>1</v>
      </c>
      <c r="J19" s="25">
        <v>1</v>
      </c>
      <c r="K19" s="25">
        <v>0</v>
      </c>
      <c r="L19" s="25">
        <v>0</v>
      </c>
      <c r="M19" s="25">
        <v>100</v>
      </c>
      <c r="N19" s="25">
        <v>0</v>
      </c>
      <c r="O19" s="25">
        <v>0</v>
      </c>
      <c r="P19" s="25">
        <v>1</v>
      </c>
      <c r="Q19" s="25">
        <v>1</v>
      </c>
      <c r="R19" s="25">
        <v>0</v>
      </c>
      <c r="S19" s="25">
        <v>0</v>
      </c>
      <c r="T19" s="25">
        <v>1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1.7</v>
      </c>
      <c r="AH19" s="25">
        <v>1.6</v>
      </c>
      <c r="AI19" s="25">
        <v>1.29</v>
      </c>
      <c r="AJ19" s="25">
        <v>0.092</v>
      </c>
      <c r="AK19" s="25">
        <v>0.18</v>
      </c>
      <c r="AL19" s="25">
        <v>1</v>
      </c>
      <c r="AM19" s="25">
        <v>1</v>
      </c>
      <c r="AN19" s="25">
        <v>0.2</v>
      </c>
      <c r="AO19" s="25">
        <v>1.5</v>
      </c>
      <c r="AP19" s="25">
        <v>1</v>
      </c>
      <c r="AQ19" s="25">
        <v>1</v>
      </c>
      <c r="AR19" s="25">
        <v>1</v>
      </c>
      <c r="AS19" s="25">
        <v>1</v>
      </c>
      <c r="AT19" s="25">
        <v>1</v>
      </c>
      <c r="AU19" s="25">
        <v>100</v>
      </c>
    </row>
    <row r="20" spans="1:47" ht="10.5">
      <c r="A20" s="30" t="str">
        <f>'Форма 4'!A158</f>
        <v>15.</v>
      </c>
      <c r="B20" s="25">
        <v>1</v>
      </c>
      <c r="C20" s="25">
        <v>1</v>
      </c>
      <c r="D20" s="25">
        <v>1</v>
      </c>
      <c r="E20" s="25">
        <v>1</v>
      </c>
      <c r="F20" s="25">
        <v>1</v>
      </c>
      <c r="G20" s="25">
        <v>1</v>
      </c>
      <c r="H20" s="25">
        <v>1</v>
      </c>
      <c r="I20" s="25">
        <v>1</v>
      </c>
      <c r="J20" s="25">
        <v>1</v>
      </c>
      <c r="K20" s="25">
        <v>0</v>
      </c>
      <c r="L20" s="25">
        <v>0</v>
      </c>
      <c r="M20" s="25">
        <v>100</v>
      </c>
      <c r="N20" s="25">
        <v>0</v>
      </c>
      <c r="O20" s="25">
        <v>0</v>
      </c>
      <c r="P20" s="25">
        <v>1</v>
      </c>
      <c r="Q20" s="25">
        <v>1</v>
      </c>
      <c r="R20" s="25">
        <v>0</v>
      </c>
      <c r="S20" s="25">
        <v>0</v>
      </c>
      <c r="T20" s="25">
        <v>1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1.7</v>
      </c>
      <c r="AH20" s="25">
        <v>1.6</v>
      </c>
      <c r="AI20" s="25">
        <v>1.29</v>
      </c>
      <c r="AJ20" s="25">
        <v>0.092</v>
      </c>
      <c r="AK20" s="25">
        <v>0.18</v>
      </c>
      <c r="AL20" s="25">
        <v>1</v>
      </c>
      <c r="AM20" s="25">
        <v>1</v>
      </c>
      <c r="AN20" s="25">
        <v>0.2</v>
      </c>
      <c r="AO20" s="25">
        <v>1.5</v>
      </c>
      <c r="AP20" s="25">
        <v>1</v>
      </c>
      <c r="AQ20" s="25">
        <v>1</v>
      </c>
      <c r="AR20" s="25">
        <v>1</v>
      </c>
      <c r="AS20" s="25">
        <v>1</v>
      </c>
      <c r="AT20" s="25">
        <v>1</v>
      </c>
      <c r="AU20" s="25">
        <v>100</v>
      </c>
    </row>
    <row r="21" spans="1:47" ht="10.5">
      <c r="A21" s="30" t="str">
        <f>'Форма 4'!A168</f>
        <v>16.</v>
      </c>
      <c r="B21" s="25">
        <v>1</v>
      </c>
      <c r="C21" s="25">
        <v>1</v>
      </c>
      <c r="D21" s="25">
        <v>1</v>
      </c>
      <c r="E21" s="25">
        <v>1</v>
      </c>
      <c r="F21" s="25">
        <v>1</v>
      </c>
      <c r="G21" s="25">
        <v>1</v>
      </c>
      <c r="H21" s="25">
        <v>1</v>
      </c>
      <c r="I21" s="25">
        <v>1</v>
      </c>
      <c r="J21" s="25">
        <v>1</v>
      </c>
      <c r="K21" s="25">
        <v>0</v>
      </c>
      <c r="L21" s="25">
        <v>0</v>
      </c>
      <c r="M21" s="25">
        <v>100</v>
      </c>
      <c r="N21" s="25">
        <v>0</v>
      </c>
      <c r="O21" s="25">
        <v>0</v>
      </c>
      <c r="P21" s="25">
        <v>1</v>
      </c>
      <c r="Q21" s="25">
        <v>1</v>
      </c>
      <c r="R21" s="25">
        <v>0</v>
      </c>
      <c r="S21" s="25">
        <v>0</v>
      </c>
      <c r="T21" s="25">
        <v>1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1.7</v>
      </c>
      <c r="AH21" s="25">
        <v>1.6</v>
      </c>
      <c r="AI21" s="25">
        <v>1.29</v>
      </c>
      <c r="AJ21" s="25">
        <v>0.092</v>
      </c>
      <c r="AK21" s="25">
        <v>0.18</v>
      </c>
      <c r="AL21" s="25">
        <v>1</v>
      </c>
      <c r="AM21" s="25">
        <v>1</v>
      </c>
      <c r="AN21" s="25">
        <v>0.2</v>
      </c>
      <c r="AO21" s="25">
        <v>1.5</v>
      </c>
      <c r="AP21" s="25">
        <v>1</v>
      </c>
      <c r="AQ21" s="25">
        <v>1</v>
      </c>
      <c r="AR21" s="25">
        <v>1</v>
      </c>
      <c r="AS21" s="25">
        <v>1</v>
      </c>
      <c r="AT21" s="25">
        <v>1</v>
      </c>
      <c r="AU21" s="25">
        <v>100</v>
      </c>
    </row>
    <row r="22" spans="1:47" ht="10.5">
      <c r="A22" s="30" t="str">
        <f>'Форма 4'!A177</f>
        <v>17.</v>
      </c>
      <c r="B22" s="25">
        <v>1</v>
      </c>
      <c r="C22" s="25">
        <v>1</v>
      </c>
      <c r="D22" s="25">
        <v>1</v>
      </c>
      <c r="E22" s="25">
        <v>1</v>
      </c>
      <c r="F22" s="25">
        <v>1</v>
      </c>
      <c r="G22" s="25">
        <v>1</v>
      </c>
      <c r="H22" s="25">
        <v>1</v>
      </c>
      <c r="I22" s="25">
        <v>1</v>
      </c>
      <c r="J22" s="25">
        <v>1</v>
      </c>
      <c r="K22" s="25">
        <v>0</v>
      </c>
      <c r="L22" s="25">
        <v>0</v>
      </c>
      <c r="M22" s="25">
        <v>100</v>
      </c>
      <c r="N22" s="25">
        <v>0</v>
      </c>
      <c r="O22" s="25">
        <v>0</v>
      </c>
      <c r="P22" s="25">
        <v>1</v>
      </c>
      <c r="Q22" s="25">
        <v>1</v>
      </c>
      <c r="R22" s="25">
        <v>0</v>
      </c>
      <c r="S22" s="25">
        <v>0</v>
      </c>
      <c r="T22" s="25">
        <v>1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1.7</v>
      </c>
      <c r="AH22" s="25">
        <v>1.6</v>
      </c>
      <c r="AI22" s="25">
        <v>1.29</v>
      </c>
      <c r="AJ22" s="25">
        <v>0.092</v>
      </c>
      <c r="AK22" s="25">
        <v>0.18</v>
      </c>
      <c r="AL22" s="25">
        <v>1</v>
      </c>
      <c r="AM22" s="25">
        <v>1</v>
      </c>
      <c r="AN22" s="25">
        <v>0.2</v>
      </c>
      <c r="AO22" s="25">
        <v>1.5</v>
      </c>
      <c r="AP22" s="25">
        <v>1</v>
      </c>
      <c r="AQ22" s="25">
        <v>1</v>
      </c>
      <c r="AR22" s="25">
        <v>1</v>
      </c>
      <c r="AS22" s="25">
        <v>1</v>
      </c>
      <c r="AT22" s="25">
        <v>1</v>
      </c>
      <c r="AU22" s="25">
        <v>100</v>
      </c>
    </row>
    <row r="23" spans="1:47" ht="10.5">
      <c r="A23" s="30" t="str">
        <f>'Форма 4'!A186</f>
        <v>18.</v>
      </c>
      <c r="B23" s="25">
        <v>1</v>
      </c>
      <c r="C23" s="25">
        <v>1</v>
      </c>
      <c r="D23" s="25">
        <v>1</v>
      </c>
      <c r="E23" s="25">
        <v>1</v>
      </c>
      <c r="F23" s="25">
        <v>1</v>
      </c>
      <c r="G23" s="25">
        <v>1</v>
      </c>
      <c r="H23" s="25">
        <v>1</v>
      </c>
      <c r="I23" s="25">
        <v>1</v>
      </c>
      <c r="J23" s="25">
        <v>1</v>
      </c>
      <c r="K23" s="25">
        <v>0</v>
      </c>
      <c r="L23" s="25">
        <v>0</v>
      </c>
      <c r="M23" s="25">
        <v>100</v>
      </c>
      <c r="N23" s="25">
        <v>0</v>
      </c>
      <c r="O23" s="25">
        <v>0</v>
      </c>
      <c r="P23" s="25">
        <v>1</v>
      </c>
      <c r="Q23" s="25">
        <v>1</v>
      </c>
      <c r="R23" s="25">
        <v>0</v>
      </c>
      <c r="S23" s="25">
        <v>0</v>
      </c>
      <c r="T23" s="25">
        <v>1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1.7</v>
      </c>
      <c r="AH23" s="25">
        <v>1.6</v>
      </c>
      <c r="AI23" s="25">
        <v>1.29</v>
      </c>
      <c r="AJ23" s="25">
        <v>0.092</v>
      </c>
      <c r="AK23" s="25">
        <v>0.18</v>
      </c>
      <c r="AL23" s="25">
        <v>1</v>
      </c>
      <c r="AM23" s="25">
        <v>1</v>
      </c>
      <c r="AN23" s="25">
        <v>0.2</v>
      </c>
      <c r="AO23" s="25">
        <v>1.5</v>
      </c>
      <c r="AP23" s="25">
        <v>1</v>
      </c>
      <c r="AQ23" s="25">
        <v>1</v>
      </c>
      <c r="AR23" s="25">
        <v>1</v>
      </c>
      <c r="AS23" s="25">
        <v>1</v>
      </c>
      <c r="AT23" s="25">
        <v>1</v>
      </c>
      <c r="AU23" s="25">
        <v>100</v>
      </c>
    </row>
    <row r="24" spans="1:47" ht="10.5">
      <c r="A24" s="30" t="str">
        <f>'Форма 4'!A195</f>
        <v>19.</v>
      </c>
      <c r="B24" s="25">
        <v>1</v>
      </c>
      <c r="C24" s="25">
        <v>1</v>
      </c>
      <c r="D24" s="25">
        <v>1</v>
      </c>
      <c r="E24" s="25">
        <v>1</v>
      </c>
      <c r="F24" s="25">
        <v>1</v>
      </c>
      <c r="G24" s="25">
        <v>1</v>
      </c>
      <c r="H24" s="25">
        <v>1</v>
      </c>
      <c r="I24" s="25">
        <v>1</v>
      </c>
      <c r="J24" s="25">
        <v>1</v>
      </c>
      <c r="K24" s="25">
        <v>0</v>
      </c>
      <c r="L24" s="25">
        <v>0</v>
      </c>
      <c r="M24" s="25">
        <v>100</v>
      </c>
      <c r="N24" s="25">
        <v>0</v>
      </c>
      <c r="O24" s="25">
        <v>0</v>
      </c>
      <c r="P24" s="25">
        <v>1</v>
      </c>
      <c r="Q24" s="25">
        <v>1</v>
      </c>
      <c r="R24" s="25">
        <v>0</v>
      </c>
      <c r="S24" s="25">
        <v>0</v>
      </c>
      <c r="T24" s="25">
        <v>1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1.7</v>
      </c>
      <c r="AH24" s="25">
        <v>1.6</v>
      </c>
      <c r="AI24" s="25">
        <v>1.29</v>
      </c>
      <c r="AJ24" s="25">
        <v>0.092</v>
      </c>
      <c r="AK24" s="25">
        <v>0.18</v>
      </c>
      <c r="AL24" s="25">
        <v>1</v>
      </c>
      <c r="AM24" s="25">
        <v>1</v>
      </c>
      <c r="AN24" s="25">
        <v>0.2</v>
      </c>
      <c r="AO24" s="25">
        <v>1.5</v>
      </c>
      <c r="AP24" s="25">
        <v>1</v>
      </c>
      <c r="AQ24" s="25">
        <v>1</v>
      </c>
      <c r="AR24" s="25">
        <v>1</v>
      </c>
      <c r="AS24" s="25">
        <v>1</v>
      </c>
      <c r="AT24" s="25">
        <v>1</v>
      </c>
      <c r="AU24" s="25">
        <v>100</v>
      </c>
    </row>
    <row r="25" spans="1:47" ht="10.5">
      <c r="A25" s="30" t="str">
        <f>'Форма 4'!A204</f>
        <v>20.</v>
      </c>
      <c r="B25" s="25">
        <v>1</v>
      </c>
      <c r="C25" s="25">
        <v>1</v>
      </c>
      <c r="D25" s="25">
        <v>1</v>
      </c>
      <c r="E25" s="25">
        <v>1</v>
      </c>
      <c r="F25" s="25">
        <v>1</v>
      </c>
      <c r="G25" s="25">
        <v>1</v>
      </c>
      <c r="H25" s="25">
        <v>1</v>
      </c>
      <c r="I25" s="25">
        <v>1</v>
      </c>
      <c r="J25" s="25">
        <v>1</v>
      </c>
      <c r="K25" s="25">
        <v>0</v>
      </c>
      <c r="L25" s="25">
        <v>0</v>
      </c>
      <c r="M25" s="25">
        <v>100</v>
      </c>
      <c r="N25" s="25">
        <v>0</v>
      </c>
      <c r="O25" s="25">
        <v>0</v>
      </c>
      <c r="P25" s="25">
        <v>1</v>
      </c>
      <c r="Q25" s="25">
        <v>1</v>
      </c>
      <c r="R25" s="25">
        <v>0</v>
      </c>
      <c r="S25" s="25">
        <v>0</v>
      </c>
      <c r="T25" s="25">
        <v>1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1.7</v>
      </c>
      <c r="AH25" s="25">
        <v>1.6</v>
      </c>
      <c r="AI25" s="25">
        <v>1.29</v>
      </c>
      <c r="AJ25" s="25">
        <v>0.092</v>
      </c>
      <c r="AK25" s="25">
        <v>0.18</v>
      </c>
      <c r="AL25" s="25">
        <v>1</v>
      </c>
      <c r="AM25" s="25">
        <v>1</v>
      </c>
      <c r="AN25" s="25">
        <v>0.2</v>
      </c>
      <c r="AO25" s="25">
        <v>1.5</v>
      </c>
      <c r="AP25" s="25">
        <v>1</v>
      </c>
      <c r="AQ25" s="25">
        <v>1</v>
      </c>
      <c r="AR25" s="25">
        <v>1</v>
      </c>
      <c r="AS25" s="25">
        <v>1</v>
      </c>
      <c r="AT25" s="25">
        <v>1</v>
      </c>
      <c r="AU25" s="25">
        <v>100</v>
      </c>
    </row>
    <row r="26" spans="1:47" ht="10.5">
      <c r="A26" s="30" t="str">
        <f>'Форма 4'!A213</f>
        <v>21.</v>
      </c>
      <c r="B26" s="25">
        <v>1</v>
      </c>
      <c r="C26" s="25">
        <v>1</v>
      </c>
      <c r="D26" s="25">
        <v>1</v>
      </c>
      <c r="E26" s="25">
        <v>1</v>
      </c>
      <c r="F26" s="25">
        <v>1</v>
      </c>
      <c r="G26" s="25">
        <v>1</v>
      </c>
      <c r="H26" s="25">
        <v>1</v>
      </c>
      <c r="I26" s="25">
        <v>1</v>
      </c>
      <c r="J26" s="25">
        <v>1</v>
      </c>
      <c r="K26" s="25">
        <v>0</v>
      </c>
      <c r="L26" s="25">
        <v>0</v>
      </c>
      <c r="M26" s="25">
        <v>100</v>
      </c>
      <c r="N26" s="25">
        <v>0</v>
      </c>
      <c r="O26" s="25">
        <v>0</v>
      </c>
      <c r="P26" s="25">
        <v>1</v>
      </c>
      <c r="Q26" s="25">
        <v>1</v>
      </c>
      <c r="R26" s="25">
        <v>0</v>
      </c>
      <c r="S26" s="25">
        <v>0</v>
      </c>
      <c r="T26" s="25">
        <v>1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1.7</v>
      </c>
      <c r="AH26" s="25">
        <v>1.6</v>
      </c>
      <c r="AI26" s="25">
        <v>1.29</v>
      </c>
      <c r="AJ26" s="25">
        <v>0.092</v>
      </c>
      <c r="AK26" s="25">
        <v>0.18</v>
      </c>
      <c r="AL26" s="25">
        <v>1</v>
      </c>
      <c r="AM26" s="25">
        <v>1</v>
      </c>
      <c r="AN26" s="25">
        <v>0.2</v>
      </c>
      <c r="AO26" s="25">
        <v>1.5</v>
      </c>
      <c r="AP26" s="25">
        <v>1</v>
      </c>
      <c r="AQ26" s="25">
        <v>1</v>
      </c>
      <c r="AR26" s="25">
        <v>1</v>
      </c>
      <c r="AS26" s="25">
        <v>1</v>
      </c>
      <c r="AT26" s="25">
        <v>1</v>
      </c>
      <c r="AU26" s="25">
        <v>100</v>
      </c>
    </row>
    <row r="27" spans="1:47" ht="10.5">
      <c r="A27" s="30" t="str">
        <f>'Форма 4'!A223</f>
        <v>22.</v>
      </c>
      <c r="B27" s="25">
        <v>1</v>
      </c>
      <c r="C27" s="25">
        <v>1</v>
      </c>
      <c r="D27" s="25">
        <v>1</v>
      </c>
      <c r="E27" s="25">
        <v>1</v>
      </c>
      <c r="F27" s="25">
        <v>1</v>
      </c>
      <c r="G27" s="25">
        <v>1</v>
      </c>
      <c r="H27" s="25">
        <v>1</v>
      </c>
      <c r="I27" s="25">
        <v>1</v>
      </c>
      <c r="J27" s="25">
        <v>1</v>
      </c>
      <c r="K27" s="25">
        <v>0</v>
      </c>
      <c r="L27" s="25">
        <v>0</v>
      </c>
      <c r="M27" s="25">
        <v>100</v>
      </c>
      <c r="N27" s="25">
        <v>0</v>
      </c>
      <c r="O27" s="25">
        <v>0</v>
      </c>
      <c r="P27" s="25">
        <v>1</v>
      </c>
      <c r="Q27" s="25">
        <v>1</v>
      </c>
      <c r="R27" s="25">
        <v>0</v>
      </c>
      <c r="S27" s="25">
        <v>0</v>
      </c>
      <c r="T27" s="25">
        <v>1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1.7</v>
      </c>
      <c r="AH27" s="25">
        <v>1.6</v>
      </c>
      <c r="AI27" s="25">
        <v>1.29</v>
      </c>
      <c r="AJ27" s="25">
        <v>0.092</v>
      </c>
      <c r="AK27" s="25">
        <v>0.18</v>
      </c>
      <c r="AL27" s="25">
        <v>1</v>
      </c>
      <c r="AM27" s="25">
        <v>1</v>
      </c>
      <c r="AN27" s="25">
        <v>0.2</v>
      </c>
      <c r="AO27" s="25">
        <v>1.5</v>
      </c>
      <c r="AP27" s="25">
        <v>1</v>
      </c>
      <c r="AQ27" s="25">
        <v>1</v>
      </c>
      <c r="AR27" s="25">
        <v>1</v>
      </c>
      <c r="AS27" s="25">
        <v>1</v>
      </c>
      <c r="AT27" s="25">
        <v>1</v>
      </c>
      <c r="AU27" s="25">
        <v>100</v>
      </c>
    </row>
    <row r="28" spans="1:47" ht="10.5">
      <c r="A28" s="30" t="str">
        <f>'Форма 4'!A232</f>
        <v>23.</v>
      </c>
      <c r="B28" s="25">
        <v>1</v>
      </c>
      <c r="C28" s="25">
        <v>1</v>
      </c>
      <c r="D28" s="25">
        <v>1</v>
      </c>
      <c r="E28" s="25">
        <v>1</v>
      </c>
      <c r="F28" s="25">
        <v>1</v>
      </c>
      <c r="G28" s="25">
        <v>1</v>
      </c>
      <c r="H28" s="25">
        <v>1</v>
      </c>
      <c r="I28" s="25">
        <v>1</v>
      </c>
      <c r="J28" s="25">
        <v>1</v>
      </c>
      <c r="K28" s="25">
        <v>0</v>
      </c>
      <c r="L28" s="25">
        <v>0</v>
      </c>
      <c r="M28" s="25">
        <v>100</v>
      </c>
      <c r="N28" s="25">
        <v>0</v>
      </c>
      <c r="O28" s="25">
        <v>0</v>
      </c>
      <c r="P28" s="25">
        <v>1</v>
      </c>
      <c r="Q28" s="25">
        <v>1</v>
      </c>
      <c r="R28" s="25">
        <v>0</v>
      </c>
      <c r="S28" s="25">
        <v>0</v>
      </c>
      <c r="T28" s="25">
        <v>1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1.7</v>
      </c>
      <c r="AH28" s="25">
        <v>1.6</v>
      </c>
      <c r="AI28" s="25">
        <v>1.29</v>
      </c>
      <c r="AJ28" s="25">
        <v>0.092</v>
      </c>
      <c r="AK28" s="25">
        <v>0.18</v>
      </c>
      <c r="AL28" s="25">
        <v>1</v>
      </c>
      <c r="AM28" s="25">
        <v>1</v>
      </c>
      <c r="AN28" s="25">
        <v>0.2</v>
      </c>
      <c r="AO28" s="25">
        <v>1.5</v>
      </c>
      <c r="AP28" s="25">
        <v>1</v>
      </c>
      <c r="AQ28" s="25">
        <v>1</v>
      </c>
      <c r="AR28" s="25">
        <v>1</v>
      </c>
      <c r="AS28" s="25">
        <v>1</v>
      </c>
      <c r="AT28" s="25">
        <v>1</v>
      </c>
      <c r="AU28" s="25">
        <v>100</v>
      </c>
    </row>
    <row r="29" spans="1:47" ht="10.5">
      <c r="A29" s="30" t="str">
        <f>'Форма 4'!A241</f>
        <v>24.</v>
      </c>
      <c r="B29" s="25">
        <v>1</v>
      </c>
      <c r="C29" s="25">
        <v>1</v>
      </c>
      <c r="D29" s="25">
        <v>1</v>
      </c>
      <c r="E29" s="25">
        <v>1</v>
      </c>
      <c r="F29" s="25">
        <v>1</v>
      </c>
      <c r="G29" s="25">
        <v>1</v>
      </c>
      <c r="H29" s="25">
        <v>1</v>
      </c>
      <c r="I29" s="25">
        <v>1</v>
      </c>
      <c r="J29" s="25">
        <v>1</v>
      </c>
      <c r="K29" s="25">
        <v>0</v>
      </c>
      <c r="L29" s="25">
        <v>0</v>
      </c>
      <c r="M29" s="25">
        <v>100</v>
      </c>
      <c r="N29" s="25">
        <v>0</v>
      </c>
      <c r="O29" s="25">
        <v>0</v>
      </c>
      <c r="P29" s="25">
        <v>1</v>
      </c>
      <c r="Q29" s="25">
        <v>1</v>
      </c>
      <c r="R29" s="25">
        <v>0</v>
      </c>
      <c r="S29" s="25">
        <v>0</v>
      </c>
      <c r="T29" s="25">
        <v>1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1.7</v>
      </c>
      <c r="AH29" s="25">
        <v>1.6</v>
      </c>
      <c r="AI29" s="25">
        <v>1.29</v>
      </c>
      <c r="AJ29" s="25">
        <v>0.092</v>
      </c>
      <c r="AK29" s="25">
        <v>0.18</v>
      </c>
      <c r="AL29" s="25">
        <v>1</v>
      </c>
      <c r="AM29" s="25">
        <v>1</v>
      </c>
      <c r="AN29" s="25">
        <v>0.2</v>
      </c>
      <c r="AO29" s="25">
        <v>1.5</v>
      </c>
      <c r="AP29" s="25">
        <v>1</v>
      </c>
      <c r="AQ29" s="25">
        <v>1</v>
      </c>
      <c r="AR29" s="25">
        <v>1</v>
      </c>
      <c r="AS29" s="25">
        <v>1</v>
      </c>
      <c r="AT29" s="25">
        <v>1</v>
      </c>
      <c r="AU29" s="25">
        <v>100</v>
      </c>
    </row>
    <row r="30" spans="1:47" ht="10.5">
      <c r="A30" s="30" t="str">
        <f>'Форма 4'!A251</f>
        <v>25.</v>
      </c>
      <c r="B30" s="25">
        <v>1</v>
      </c>
      <c r="C30" s="25">
        <v>1</v>
      </c>
      <c r="D30" s="25">
        <v>1</v>
      </c>
      <c r="E30" s="25">
        <v>1</v>
      </c>
      <c r="F30" s="25">
        <v>1</v>
      </c>
      <c r="G30" s="25">
        <v>1</v>
      </c>
      <c r="H30" s="25">
        <v>1</v>
      </c>
      <c r="I30" s="25">
        <v>1</v>
      </c>
      <c r="J30" s="25">
        <v>1</v>
      </c>
      <c r="K30" s="25">
        <v>0</v>
      </c>
      <c r="L30" s="25">
        <v>0</v>
      </c>
      <c r="M30" s="25">
        <v>100</v>
      </c>
      <c r="N30" s="25">
        <v>0</v>
      </c>
      <c r="O30" s="25">
        <v>0</v>
      </c>
      <c r="P30" s="25">
        <v>1</v>
      </c>
      <c r="Q30" s="25">
        <v>1</v>
      </c>
      <c r="R30" s="25">
        <v>0</v>
      </c>
      <c r="S30" s="25">
        <v>0</v>
      </c>
      <c r="T30" s="25">
        <v>1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1.7</v>
      </c>
      <c r="AH30" s="25">
        <v>1.6</v>
      </c>
      <c r="AI30" s="25">
        <v>1.29</v>
      </c>
      <c r="AJ30" s="25">
        <v>0.092</v>
      </c>
      <c r="AK30" s="25">
        <v>0.18</v>
      </c>
      <c r="AL30" s="25">
        <v>1</v>
      </c>
      <c r="AM30" s="25">
        <v>1</v>
      </c>
      <c r="AN30" s="25">
        <v>0.2</v>
      </c>
      <c r="AO30" s="25">
        <v>1.5</v>
      </c>
      <c r="AP30" s="25">
        <v>1</v>
      </c>
      <c r="AQ30" s="25">
        <v>1</v>
      </c>
      <c r="AR30" s="25">
        <v>1</v>
      </c>
      <c r="AS30" s="25">
        <v>1</v>
      </c>
      <c r="AT30" s="25">
        <v>1</v>
      </c>
      <c r="AU30" s="25">
        <v>100</v>
      </c>
    </row>
    <row r="31" spans="1:47" ht="10.5">
      <c r="A31" s="30" t="str">
        <f>'Форма 4'!A260</f>
        <v>26.</v>
      </c>
      <c r="B31" s="25">
        <v>1</v>
      </c>
      <c r="C31" s="25">
        <v>1</v>
      </c>
      <c r="D31" s="25">
        <v>1</v>
      </c>
      <c r="E31" s="25">
        <v>1</v>
      </c>
      <c r="F31" s="25">
        <v>1</v>
      </c>
      <c r="G31" s="25">
        <v>1</v>
      </c>
      <c r="H31" s="25">
        <v>1</v>
      </c>
      <c r="I31" s="25">
        <v>1</v>
      </c>
      <c r="J31" s="25">
        <v>1</v>
      </c>
      <c r="K31" s="25">
        <v>0</v>
      </c>
      <c r="L31" s="25">
        <v>0</v>
      </c>
      <c r="M31" s="25">
        <v>100</v>
      </c>
      <c r="N31" s="25">
        <v>0</v>
      </c>
      <c r="O31" s="25">
        <v>0</v>
      </c>
      <c r="P31" s="25">
        <v>1</v>
      </c>
      <c r="Q31" s="25">
        <v>1</v>
      </c>
      <c r="R31" s="25">
        <v>0</v>
      </c>
      <c r="S31" s="25">
        <v>0</v>
      </c>
      <c r="T31" s="25">
        <v>1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1.7</v>
      </c>
      <c r="AH31" s="25">
        <v>1.6</v>
      </c>
      <c r="AI31" s="25">
        <v>1.29</v>
      </c>
      <c r="AJ31" s="25">
        <v>0.092</v>
      </c>
      <c r="AK31" s="25">
        <v>0.18</v>
      </c>
      <c r="AL31" s="25">
        <v>1</v>
      </c>
      <c r="AM31" s="25">
        <v>1</v>
      </c>
      <c r="AN31" s="25">
        <v>0.2</v>
      </c>
      <c r="AO31" s="25">
        <v>1.5</v>
      </c>
      <c r="AP31" s="25">
        <v>1</v>
      </c>
      <c r="AQ31" s="25">
        <v>1</v>
      </c>
      <c r="AR31" s="25">
        <v>1</v>
      </c>
      <c r="AS31" s="25">
        <v>1</v>
      </c>
      <c r="AT31" s="25">
        <v>1</v>
      </c>
      <c r="AU31" s="25">
        <v>100</v>
      </c>
    </row>
    <row r="32" spans="1:47" ht="10.5">
      <c r="A32" s="30" t="str">
        <f>'Форма 4'!A269</f>
        <v>27.</v>
      </c>
      <c r="B32" s="25">
        <v>1</v>
      </c>
      <c r="C32" s="25">
        <v>1</v>
      </c>
      <c r="D32" s="25">
        <v>1</v>
      </c>
      <c r="E32" s="25">
        <v>1</v>
      </c>
      <c r="F32" s="25">
        <v>1</v>
      </c>
      <c r="G32" s="25">
        <v>1</v>
      </c>
      <c r="H32" s="25">
        <v>1</v>
      </c>
      <c r="I32" s="25">
        <v>1</v>
      </c>
      <c r="J32" s="25">
        <v>1</v>
      </c>
      <c r="K32" s="25">
        <v>0</v>
      </c>
      <c r="L32" s="25">
        <v>0</v>
      </c>
      <c r="M32" s="25">
        <v>100</v>
      </c>
      <c r="N32" s="25">
        <v>0</v>
      </c>
      <c r="O32" s="25">
        <v>0</v>
      </c>
      <c r="P32" s="25">
        <v>1</v>
      </c>
      <c r="Q32" s="25">
        <v>1</v>
      </c>
      <c r="R32" s="25">
        <v>0</v>
      </c>
      <c r="S32" s="25">
        <v>0</v>
      </c>
      <c r="T32" s="25">
        <v>1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1.7</v>
      </c>
      <c r="AH32" s="25">
        <v>1.6</v>
      </c>
      <c r="AI32" s="25">
        <v>1.29</v>
      </c>
      <c r="AJ32" s="25">
        <v>0.092</v>
      </c>
      <c r="AK32" s="25">
        <v>0.18</v>
      </c>
      <c r="AL32" s="25">
        <v>1</v>
      </c>
      <c r="AM32" s="25">
        <v>1</v>
      </c>
      <c r="AN32" s="25">
        <v>0.2</v>
      </c>
      <c r="AO32" s="25">
        <v>1.5</v>
      </c>
      <c r="AP32" s="25">
        <v>1</v>
      </c>
      <c r="AQ32" s="25">
        <v>1</v>
      </c>
      <c r="AR32" s="25">
        <v>1</v>
      </c>
      <c r="AS32" s="25">
        <v>1</v>
      </c>
      <c r="AT32" s="25">
        <v>1</v>
      </c>
      <c r="AU32" s="25">
        <v>100</v>
      </c>
    </row>
    <row r="33" spans="1:47" ht="10.5">
      <c r="A33" s="30" t="str">
        <f>'Форма 4'!A278</f>
        <v>28.</v>
      </c>
      <c r="B33" s="25">
        <v>1</v>
      </c>
      <c r="C33" s="25">
        <v>1</v>
      </c>
      <c r="D33" s="25">
        <v>1</v>
      </c>
      <c r="E33" s="25">
        <v>1</v>
      </c>
      <c r="F33" s="25">
        <v>1</v>
      </c>
      <c r="G33" s="25">
        <v>1</v>
      </c>
      <c r="H33" s="25">
        <v>1</v>
      </c>
      <c r="I33" s="25">
        <v>1</v>
      </c>
      <c r="J33" s="25">
        <v>1</v>
      </c>
      <c r="K33" s="25">
        <v>0</v>
      </c>
      <c r="L33" s="25">
        <v>0</v>
      </c>
      <c r="M33" s="25">
        <v>100</v>
      </c>
      <c r="N33" s="25">
        <v>0</v>
      </c>
      <c r="O33" s="25">
        <v>0</v>
      </c>
      <c r="P33" s="25">
        <v>1</v>
      </c>
      <c r="Q33" s="25">
        <v>1</v>
      </c>
      <c r="R33" s="25">
        <v>0</v>
      </c>
      <c r="S33" s="25">
        <v>0</v>
      </c>
      <c r="T33" s="25">
        <v>1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1.7</v>
      </c>
      <c r="AH33" s="25">
        <v>1.6</v>
      </c>
      <c r="AI33" s="25">
        <v>1.29</v>
      </c>
      <c r="AJ33" s="25">
        <v>0.092</v>
      </c>
      <c r="AK33" s="25">
        <v>0.18</v>
      </c>
      <c r="AL33" s="25">
        <v>1</v>
      </c>
      <c r="AM33" s="25">
        <v>1</v>
      </c>
      <c r="AN33" s="25">
        <v>0.2</v>
      </c>
      <c r="AO33" s="25">
        <v>1.5</v>
      </c>
      <c r="AP33" s="25">
        <v>1</v>
      </c>
      <c r="AQ33" s="25">
        <v>1</v>
      </c>
      <c r="AR33" s="25">
        <v>1</v>
      </c>
      <c r="AS33" s="25">
        <v>1</v>
      </c>
      <c r="AT33" s="25">
        <v>1</v>
      </c>
      <c r="AU33" s="25">
        <v>100</v>
      </c>
    </row>
    <row r="34" spans="1:47" ht="10.5">
      <c r="A34" s="30" t="str">
        <f>'Форма 4'!A287</f>
        <v>29.</v>
      </c>
      <c r="B34" s="25">
        <v>1</v>
      </c>
      <c r="C34" s="25">
        <v>1</v>
      </c>
      <c r="D34" s="25">
        <v>1.25</v>
      </c>
      <c r="E34" s="25">
        <v>1.25</v>
      </c>
      <c r="F34" s="25">
        <v>1.15</v>
      </c>
      <c r="G34" s="25">
        <v>1</v>
      </c>
      <c r="H34" s="25">
        <v>1</v>
      </c>
      <c r="I34" s="25">
        <v>1</v>
      </c>
      <c r="J34" s="25">
        <v>1</v>
      </c>
      <c r="K34" s="25">
        <v>0</v>
      </c>
      <c r="L34" s="25">
        <v>0</v>
      </c>
      <c r="M34" s="25">
        <v>100</v>
      </c>
      <c r="N34" s="25">
        <v>0</v>
      </c>
      <c r="O34" s="25">
        <v>0</v>
      </c>
      <c r="P34" s="25">
        <v>1</v>
      </c>
      <c r="Q34" s="25">
        <v>1</v>
      </c>
      <c r="R34" s="25">
        <v>0</v>
      </c>
      <c r="S34" s="25">
        <v>0</v>
      </c>
      <c r="T34" s="25">
        <v>1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1.7</v>
      </c>
      <c r="AH34" s="25">
        <v>1.6</v>
      </c>
      <c r="AI34" s="25">
        <v>1.29</v>
      </c>
      <c r="AJ34" s="25">
        <v>0.092</v>
      </c>
      <c r="AK34" s="25">
        <v>0.18</v>
      </c>
      <c r="AL34" s="25">
        <v>1</v>
      </c>
      <c r="AM34" s="25">
        <v>1</v>
      </c>
      <c r="AN34" s="25">
        <v>0.2</v>
      </c>
      <c r="AO34" s="25">
        <v>1.5</v>
      </c>
      <c r="AP34" s="25">
        <v>1</v>
      </c>
      <c r="AQ34" s="25">
        <v>1</v>
      </c>
      <c r="AR34" s="25">
        <v>1</v>
      </c>
      <c r="AS34" s="25">
        <v>1</v>
      </c>
      <c r="AT34" s="25">
        <v>1</v>
      </c>
      <c r="AU34" s="25">
        <v>100</v>
      </c>
    </row>
    <row r="35" spans="1:47" ht="10.5">
      <c r="A35" s="30" t="str">
        <f>'Форма 4'!A297</f>
        <v>30.</v>
      </c>
      <c r="B35" s="25">
        <v>1</v>
      </c>
      <c r="C35" s="25">
        <v>1</v>
      </c>
      <c r="D35" s="25">
        <v>1</v>
      </c>
      <c r="E35" s="25">
        <v>1</v>
      </c>
      <c r="F35" s="25">
        <v>1</v>
      </c>
      <c r="G35" s="25">
        <v>1</v>
      </c>
      <c r="H35" s="25">
        <v>1</v>
      </c>
      <c r="I35" s="25">
        <v>1</v>
      </c>
      <c r="J35" s="25">
        <v>1</v>
      </c>
      <c r="K35" s="25">
        <v>0</v>
      </c>
      <c r="L35" s="25">
        <v>0</v>
      </c>
      <c r="M35" s="25">
        <v>100</v>
      </c>
      <c r="N35" s="25">
        <v>0</v>
      </c>
      <c r="O35" s="25">
        <v>0</v>
      </c>
      <c r="P35" s="25">
        <v>1</v>
      </c>
      <c r="Q35" s="25">
        <v>1</v>
      </c>
      <c r="R35" s="25">
        <v>0</v>
      </c>
      <c r="S35" s="25">
        <v>0</v>
      </c>
      <c r="T35" s="25">
        <v>1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1.7</v>
      </c>
      <c r="AH35" s="25">
        <v>1.6</v>
      </c>
      <c r="AI35" s="25">
        <v>1.29</v>
      </c>
      <c r="AJ35" s="25">
        <v>0.092</v>
      </c>
      <c r="AK35" s="25">
        <v>0.18</v>
      </c>
      <c r="AL35" s="25">
        <v>1</v>
      </c>
      <c r="AM35" s="25">
        <v>1</v>
      </c>
      <c r="AN35" s="25">
        <v>0.2</v>
      </c>
      <c r="AO35" s="25">
        <v>1.5</v>
      </c>
      <c r="AP35" s="25">
        <v>1</v>
      </c>
      <c r="AQ35" s="25">
        <v>1</v>
      </c>
      <c r="AR35" s="25">
        <v>1</v>
      </c>
      <c r="AS35" s="25">
        <v>1</v>
      </c>
      <c r="AT35" s="25">
        <v>1</v>
      </c>
      <c r="AU35" s="25">
        <v>100</v>
      </c>
    </row>
    <row r="36" spans="1:47" ht="10.5">
      <c r="A36" s="30" t="str">
        <f>'Форма 4'!A306</f>
        <v>31.</v>
      </c>
      <c r="B36" s="25">
        <v>1</v>
      </c>
      <c r="C36" s="25">
        <v>1</v>
      </c>
      <c r="D36" s="25">
        <v>1</v>
      </c>
      <c r="E36" s="25">
        <v>1</v>
      </c>
      <c r="F36" s="25">
        <v>1</v>
      </c>
      <c r="G36" s="25">
        <v>1</v>
      </c>
      <c r="H36" s="25">
        <v>1</v>
      </c>
      <c r="I36" s="25">
        <v>1</v>
      </c>
      <c r="J36" s="25">
        <v>1</v>
      </c>
      <c r="K36" s="25">
        <v>0</v>
      </c>
      <c r="L36" s="25">
        <v>0</v>
      </c>
      <c r="M36" s="25">
        <v>100</v>
      </c>
      <c r="N36" s="25">
        <v>0</v>
      </c>
      <c r="O36" s="25">
        <v>0</v>
      </c>
      <c r="P36" s="25">
        <v>1</v>
      </c>
      <c r="Q36" s="25">
        <v>1</v>
      </c>
      <c r="R36" s="25">
        <v>0</v>
      </c>
      <c r="S36" s="25">
        <v>0</v>
      </c>
      <c r="T36" s="25">
        <v>1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1.7</v>
      </c>
      <c r="AH36" s="25">
        <v>1.6</v>
      </c>
      <c r="AI36" s="25">
        <v>1.29</v>
      </c>
      <c r="AJ36" s="25">
        <v>0.092</v>
      </c>
      <c r="AK36" s="25">
        <v>0.18</v>
      </c>
      <c r="AL36" s="25">
        <v>1</v>
      </c>
      <c r="AM36" s="25">
        <v>1</v>
      </c>
      <c r="AN36" s="25">
        <v>0.2</v>
      </c>
      <c r="AO36" s="25">
        <v>1.5</v>
      </c>
      <c r="AP36" s="25">
        <v>1</v>
      </c>
      <c r="AQ36" s="25">
        <v>1</v>
      </c>
      <c r="AR36" s="25">
        <v>1</v>
      </c>
      <c r="AS36" s="25">
        <v>1</v>
      </c>
      <c r="AT36" s="25">
        <v>1</v>
      </c>
      <c r="AU36" s="25">
        <v>100</v>
      </c>
    </row>
    <row r="37" spans="1:47" ht="10.5">
      <c r="A37" s="30" t="str">
        <f>'Форма 4'!A315</f>
        <v>32.</v>
      </c>
      <c r="B37" s="25">
        <v>1</v>
      </c>
      <c r="C37" s="25">
        <v>1</v>
      </c>
      <c r="D37" s="25">
        <v>1</v>
      </c>
      <c r="E37" s="25">
        <v>1</v>
      </c>
      <c r="F37" s="25">
        <v>1</v>
      </c>
      <c r="G37" s="25">
        <v>1</v>
      </c>
      <c r="H37" s="25">
        <v>1</v>
      </c>
      <c r="I37" s="25">
        <v>1</v>
      </c>
      <c r="J37" s="25">
        <v>1</v>
      </c>
      <c r="K37" s="25">
        <v>0</v>
      </c>
      <c r="L37" s="25">
        <v>0</v>
      </c>
      <c r="M37" s="25">
        <v>100</v>
      </c>
      <c r="N37" s="25">
        <v>0</v>
      </c>
      <c r="O37" s="25">
        <v>0</v>
      </c>
      <c r="P37" s="25">
        <v>1</v>
      </c>
      <c r="Q37" s="25">
        <v>1</v>
      </c>
      <c r="R37" s="25">
        <v>0</v>
      </c>
      <c r="S37" s="25">
        <v>0</v>
      </c>
      <c r="T37" s="25">
        <v>1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1.7</v>
      </c>
      <c r="AH37" s="25">
        <v>1.6</v>
      </c>
      <c r="AI37" s="25">
        <v>1.29</v>
      </c>
      <c r="AJ37" s="25">
        <v>0.092</v>
      </c>
      <c r="AK37" s="25">
        <v>0.18</v>
      </c>
      <c r="AL37" s="25">
        <v>1</v>
      </c>
      <c r="AM37" s="25">
        <v>1</v>
      </c>
      <c r="AN37" s="25">
        <v>0.2</v>
      </c>
      <c r="AO37" s="25">
        <v>1.5</v>
      </c>
      <c r="AP37" s="25">
        <v>1</v>
      </c>
      <c r="AQ37" s="25">
        <v>1</v>
      </c>
      <c r="AR37" s="25">
        <v>1</v>
      </c>
      <c r="AS37" s="25">
        <v>1</v>
      </c>
      <c r="AT37" s="25">
        <v>1</v>
      </c>
      <c r="AU37" s="25">
        <v>100</v>
      </c>
    </row>
    <row r="38" spans="1:47" ht="10.5">
      <c r="A38" s="30" t="str">
        <f>'Форма 4'!A326</f>
        <v>33.</v>
      </c>
      <c r="B38" s="25">
        <v>1</v>
      </c>
      <c r="C38" s="25">
        <v>1</v>
      </c>
      <c r="D38" s="25">
        <v>1</v>
      </c>
      <c r="E38" s="25">
        <v>1</v>
      </c>
      <c r="F38" s="25">
        <v>1</v>
      </c>
      <c r="G38" s="25">
        <v>1</v>
      </c>
      <c r="H38" s="25">
        <v>1</v>
      </c>
      <c r="I38" s="25">
        <v>1</v>
      </c>
      <c r="J38" s="25">
        <v>1</v>
      </c>
      <c r="K38" s="25">
        <v>0</v>
      </c>
      <c r="L38" s="25">
        <v>0</v>
      </c>
      <c r="M38" s="25">
        <v>100</v>
      </c>
      <c r="N38" s="25">
        <v>0</v>
      </c>
      <c r="O38" s="25">
        <v>0</v>
      </c>
      <c r="P38" s="25">
        <v>1</v>
      </c>
      <c r="Q38" s="25">
        <v>1</v>
      </c>
      <c r="R38" s="25">
        <v>0</v>
      </c>
      <c r="S38" s="25">
        <v>0</v>
      </c>
      <c r="T38" s="25">
        <v>1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1.7</v>
      </c>
      <c r="AH38" s="25">
        <v>1.6</v>
      </c>
      <c r="AI38" s="25">
        <v>1.29</v>
      </c>
      <c r="AJ38" s="25">
        <v>0.092</v>
      </c>
      <c r="AK38" s="25">
        <v>0.18</v>
      </c>
      <c r="AL38" s="25">
        <v>1</v>
      </c>
      <c r="AM38" s="25">
        <v>1</v>
      </c>
      <c r="AN38" s="25">
        <v>0.2</v>
      </c>
      <c r="AO38" s="25">
        <v>1.5</v>
      </c>
      <c r="AP38" s="25">
        <v>1</v>
      </c>
      <c r="AQ38" s="25">
        <v>1</v>
      </c>
      <c r="AR38" s="25">
        <v>1</v>
      </c>
      <c r="AS38" s="25">
        <v>1</v>
      </c>
      <c r="AT38" s="25">
        <v>1</v>
      </c>
      <c r="AU38" s="25">
        <v>100</v>
      </c>
    </row>
    <row r="39" spans="1:47" ht="10.5">
      <c r="A39" s="30" t="str">
        <f>'Форма 4'!A335</f>
        <v>34.</v>
      </c>
      <c r="B39" s="25">
        <v>1</v>
      </c>
      <c r="C39" s="25">
        <v>1</v>
      </c>
      <c r="D39" s="25">
        <v>1</v>
      </c>
      <c r="E39" s="25">
        <v>1</v>
      </c>
      <c r="F39" s="25">
        <v>1</v>
      </c>
      <c r="G39" s="25">
        <v>1</v>
      </c>
      <c r="H39" s="25">
        <v>1</v>
      </c>
      <c r="I39" s="25">
        <v>1</v>
      </c>
      <c r="J39" s="25">
        <v>1</v>
      </c>
      <c r="K39" s="25">
        <v>0</v>
      </c>
      <c r="L39" s="25">
        <v>0</v>
      </c>
      <c r="M39" s="25">
        <v>100</v>
      </c>
      <c r="N39" s="25">
        <v>0</v>
      </c>
      <c r="O39" s="25">
        <v>0</v>
      </c>
      <c r="P39" s="25">
        <v>1</v>
      </c>
      <c r="Q39" s="25">
        <v>1</v>
      </c>
      <c r="R39" s="25">
        <v>0</v>
      </c>
      <c r="S39" s="25">
        <v>0</v>
      </c>
      <c r="T39" s="25">
        <v>1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1.7</v>
      </c>
      <c r="AH39" s="25">
        <v>1.6</v>
      </c>
      <c r="AI39" s="25">
        <v>1.29</v>
      </c>
      <c r="AJ39" s="25">
        <v>0.092</v>
      </c>
      <c r="AK39" s="25">
        <v>0.18</v>
      </c>
      <c r="AL39" s="25">
        <v>1</v>
      </c>
      <c r="AM39" s="25">
        <v>1</v>
      </c>
      <c r="AN39" s="25">
        <v>0.2</v>
      </c>
      <c r="AO39" s="25">
        <v>1.5</v>
      </c>
      <c r="AP39" s="25">
        <v>1</v>
      </c>
      <c r="AQ39" s="25">
        <v>1</v>
      </c>
      <c r="AR39" s="25">
        <v>1</v>
      </c>
      <c r="AS39" s="25">
        <v>1</v>
      </c>
      <c r="AT39" s="25">
        <v>1</v>
      </c>
      <c r="AU39" s="25">
        <v>100</v>
      </c>
    </row>
    <row r="40" spans="1:47" ht="10.5">
      <c r="A40" s="30" t="str">
        <f>'Форма 4'!A344</f>
        <v>35.</v>
      </c>
      <c r="B40" s="25">
        <v>1</v>
      </c>
      <c r="C40" s="25">
        <v>1</v>
      </c>
      <c r="D40" s="25">
        <v>1</v>
      </c>
      <c r="E40" s="25">
        <v>1</v>
      </c>
      <c r="F40" s="25">
        <v>1</v>
      </c>
      <c r="G40" s="25">
        <v>1</v>
      </c>
      <c r="H40" s="25">
        <v>1</v>
      </c>
      <c r="I40" s="25">
        <v>1</v>
      </c>
      <c r="J40" s="25">
        <v>1</v>
      </c>
      <c r="K40" s="25">
        <v>0</v>
      </c>
      <c r="L40" s="25">
        <v>0</v>
      </c>
      <c r="M40" s="25">
        <v>100</v>
      </c>
      <c r="N40" s="25">
        <v>0</v>
      </c>
      <c r="O40" s="25">
        <v>0</v>
      </c>
      <c r="P40" s="25">
        <v>1</v>
      </c>
      <c r="Q40" s="25">
        <v>1</v>
      </c>
      <c r="R40" s="25">
        <v>0</v>
      </c>
      <c r="S40" s="25">
        <v>0</v>
      </c>
      <c r="T40" s="25">
        <v>1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1.7</v>
      </c>
      <c r="AH40" s="25">
        <v>1.6</v>
      </c>
      <c r="AI40" s="25">
        <v>1.29</v>
      </c>
      <c r="AJ40" s="25">
        <v>0.092</v>
      </c>
      <c r="AK40" s="25">
        <v>0.18</v>
      </c>
      <c r="AL40" s="25">
        <v>1</v>
      </c>
      <c r="AM40" s="25">
        <v>1</v>
      </c>
      <c r="AN40" s="25">
        <v>0.2</v>
      </c>
      <c r="AO40" s="25">
        <v>1.5</v>
      </c>
      <c r="AP40" s="25">
        <v>1</v>
      </c>
      <c r="AQ40" s="25">
        <v>1</v>
      </c>
      <c r="AR40" s="25">
        <v>1</v>
      </c>
      <c r="AS40" s="25">
        <v>1</v>
      </c>
      <c r="AT40" s="25">
        <v>1</v>
      </c>
      <c r="AU40" s="25">
        <v>100</v>
      </c>
    </row>
    <row r="41" spans="1:47" ht="10.5">
      <c r="A41" s="30" t="str">
        <f>'Форма 4'!A353</f>
        <v>36.</v>
      </c>
      <c r="B41" s="25">
        <v>1</v>
      </c>
      <c r="C41" s="25">
        <v>1</v>
      </c>
      <c r="D41" s="25">
        <v>1</v>
      </c>
      <c r="E41" s="25">
        <v>1</v>
      </c>
      <c r="F41" s="25">
        <v>1</v>
      </c>
      <c r="G41" s="25">
        <v>1</v>
      </c>
      <c r="H41" s="25">
        <v>1</v>
      </c>
      <c r="I41" s="25">
        <v>1</v>
      </c>
      <c r="J41" s="25">
        <v>1</v>
      </c>
      <c r="K41" s="25">
        <v>0</v>
      </c>
      <c r="L41" s="25">
        <v>0</v>
      </c>
      <c r="M41" s="25">
        <v>100</v>
      </c>
      <c r="N41" s="25">
        <v>0</v>
      </c>
      <c r="O41" s="25">
        <v>0</v>
      </c>
      <c r="P41" s="25">
        <v>1</v>
      </c>
      <c r="Q41" s="25">
        <v>1</v>
      </c>
      <c r="R41" s="25">
        <v>0</v>
      </c>
      <c r="S41" s="25">
        <v>0</v>
      </c>
      <c r="T41" s="25">
        <v>1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1.7</v>
      </c>
      <c r="AH41" s="25">
        <v>1.6</v>
      </c>
      <c r="AI41" s="25">
        <v>1.29</v>
      </c>
      <c r="AJ41" s="25">
        <v>0.092</v>
      </c>
      <c r="AK41" s="25">
        <v>0.18</v>
      </c>
      <c r="AL41" s="25">
        <v>1</v>
      </c>
      <c r="AM41" s="25">
        <v>1</v>
      </c>
      <c r="AN41" s="25">
        <v>0.2</v>
      </c>
      <c r="AO41" s="25">
        <v>1.5</v>
      </c>
      <c r="AP41" s="25">
        <v>1</v>
      </c>
      <c r="AQ41" s="25">
        <v>1</v>
      </c>
      <c r="AR41" s="25">
        <v>1</v>
      </c>
      <c r="AS41" s="25">
        <v>1</v>
      </c>
      <c r="AT41" s="25">
        <v>1</v>
      </c>
      <c r="AU41" s="25">
        <v>100</v>
      </c>
    </row>
    <row r="42" spans="1:47" ht="10.5">
      <c r="A42" s="30" t="str">
        <f>'Форма 4'!A363</f>
        <v>37.</v>
      </c>
      <c r="B42" s="25">
        <v>1</v>
      </c>
      <c r="C42" s="25">
        <v>1</v>
      </c>
      <c r="D42" s="25">
        <v>1</v>
      </c>
      <c r="E42" s="25">
        <v>1</v>
      </c>
      <c r="F42" s="25">
        <v>1</v>
      </c>
      <c r="G42" s="25">
        <v>1</v>
      </c>
      <c r="H42" s="25">
        <v>1</v>
      </c>
      <c r="I42" s="25">
        <v>1</v>
      </c>
      <c r="J42" s="25">
        <v>1</v>
      </c>
      <c r="K42" s="25">
        <v>0</v>
      </c>
      <c r="L42" s="25">
        <v>0</v>
      </c>
      <c r="M42" s="25">
        <v>100</v>
      </c>
      <c r="N42" s="25">
        <v>0</v>
      </c>
      <c r="O42" s="25">
        <v>0</v>
      </c>
      <c r="P42" s="25">
        <v>1</v>
      </c>
      <c r="Q42" s="25">
        <v>1</v>
      </c>
      <c r="R42" s="25">
        <v>0</v>
      </c>
      <c r="S42" s="25">
        <v>0</v>
      </c>
      <c r="T42" s="25">
        <v>1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1.7</v>
      </c>
      <c r="AH42" s="25">
        <v>1.6</v>
      </c>
      <c r="AI42" s="25">
        <v>1.29</v>
      </c>
      <c r="AJ42" s="25">
        <v>0.092</v>
      </c>
      <c r="AK42" s="25">
        <v>0.18</v>
      </c>
      <c r="AL42" s="25">
        <v>1</v>
      </c>
      <c r="AM42" s="25">
        <v>1</v>
      </c>
      <c r="AN42" s="25">
        <v>0.2</v>
      </c>
      <c r="AO42" s="25">
        <v>1.5</v>
      </c>
      <c r="AP42" s="25">
        <v>1</v>
      </c>
      <c r="AQ42" s="25">
        <v>1</v>
      </c>
      <c r="AR42" s="25">
        <v>1</v>
      </c>
      <c r="AS42" s="25">
        <v>1</v>
      </c>
      <c r="AT42" s="25">
        <v>1</v>
      </c>
      <c r="AU42" s="25">
        <v>100</v>
      </c>
    </row>
    <row r="43" spans="1:47" ht="10.5">
      <c r="A43" s="30" t="str">
        <f>'Форма 4'!A372</f>
        <v>38.</v>
      </c>
      <c r="B43" s="25">
        <v>1</v>
      </c>
      <c r="C43" s="25">
        <v>1</v>
      </c>
      <c r="D43" s="25">
        <v>1</v>
      </c>
      <c r="E43" s="25">
        <v>1</v>
      </c>
      <c r="F43" s="25">
        <v>1</v>
      </c>
      <c r="G43" s="25">
        <v>1</v>
      </c>
      <c r="H43" s="25">
        <v>1</v>
      </c>
      <c r="I43" s="25">
        <v>1</v>
      </c>
      <c r="J43" s="25">
        <v>1</v>
      </c>
      <c r="K43" s="25">
        <v>0</v>
      </c>
      <c r="L43" s="25">
        <v>0</v>
      </c>
      <c r="M43" s="25">
        <v>100</v>
      </c>
      <c r="N43" s="25">
        <v>0</v>
      </c>
      <c r="O43" s="25">
        <v>0</v>
      </c>
      <c r="P43" s="25">
        <v>1</v>
      </c>
      <c r="Q43" s="25">
        <v>1</v>
      </c>
      <c r="R43" s="25">
        <v>0</v>
      </c>
      <c r="S43" s="25">
        <v>0</v>
      </c>
      <c r="T43" s="25">
        <v>1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1.7</v>
      </c>
      <c r="AH43" s="25">
        <v>1.6</v>
      </c>
      <c r="AI43" s="25">
        <v>1.29</v>
      </c>
      <c r="AJ43" s="25">
        <v>0.092</v>
      </c>
      <c r="AK43" s="25">
        <v>0.18</v>
      </c>
      <c r="AL43" s="25">
        <v>1</v>
      </c>
      <c r="AM43" s="25">
        <v>1</v>
      </c>
      <c r="AN43" s="25">
        <v>0.2</v>
      </c>
      <c r="AO43" s="25">
        <v>1.5</v>
      </c>
      <c r="AP43" s="25">
        <v>1</v>
      </c>
      <c r="AQ43" s="25">
        <v>1</v>
      </c>
      <c r="AR43" s="25">
        <v>1</v>
      </c>
      <c r="AS43" s="25">
        <v>1</v>
      </c>
      <c r="AT43" s="25">
        <v>1</v>
      </c>
      <c r="AU43" s="25">
        <v>100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43"/>
  <sheetViews>
    <sheetView workbookViewId="0" topLeftCell="A1">
      <selection activeCell="A1" sqref="A1"/>
    </sheetView>
  </sheetViews>
  <sheetFormatPr defaultColWidth="9.140625" defaultRowHeight="10.5"/>
  <cols>
    <col min="1" max="1" width="4.7109375" style="33" customWidth="1"/>
    <col min="2" max="16384" width="9.140625" style="34" customWidth="1"/>
  </cols>
  <sheetData>
    <row r="1" spans="1:10" s="27" customFormat="1" ht="10.5">
      <c r="A1" s="29"/>
      <c r="B1" s="29" t="s">
        <v>265</v>
      </c>
      <c r="C1" s="29" t="s">
        <v>266</v>
      </c>
      <c r="D1" s="29" t="s">
        <v>267</v>
      </c>
      <c r="E1" s="29" t="s">
        <v>268</v>
      </c>
      <c r="F1" s="29" t="s">
        <v>269</v>
      </c>
      <c r="G1" s="29" t="s">
        <v>270</v>
      </c>
      <c r="H1" s="29" t="s">
        <v>271</v>
      </c>
      <c r="I1" s="29" t="s">
        <v>272</v>
      </c>
      <c r="J1" s="29" t="s">
        <v>273</v>
      </c>
    </row>
    <row r="2" spans="1:10" ht="10.5">
      <c r="A2" s="74"/>
      <c r="B2" s="75"/>
      <c r="C2" s="75"/>
      <c r="D2" s="75"/>
      <c r="E2" s="75"/>
      <c r="F2" s="75"/>
      <c r="G2" s="75"/>
      <c r="H2" s="75"/>
      <c r="I2" s="75"/>
      <c r="J2" s="75"/>
    </row>
    <row r="3" spans="1:10" ht="10.5">
      <c r="A3" s="36"/>
      <c r="B3" s="76" t="s">
        <v>217</v>
      </c>
      <c r="C3" s="76"/>
      <c r="D3" s="76"/>
      <c r="E3" s="76"/>
      <c r="F3" s="76"/>
      <c r="G3" s="76"/>
      <c r="H3" s="76"/>
      <c r="I3" s="76"/>
      <c r="J3" s="76"/>
    </row>
    <row r="4" spans="1:10" ht="10.5">
      <c r="A4" s="36"/>
      <c r="B4" s="76" t="s">
        <v>218</v>
      </c>
      <c r="C4" s="76"/>
      <c r="D4" s="76"/>
      <c r="E4" s="76"/>
      <c r="F4" s="76"/>
      <c r="G4" s="76"/>
      <c r="H4" s="76"/>
      <c r="I4" s="76"/>
      <c r="J4" s="76"/>
    </row>
    <row r="5" spans="1:10" ht="10.5">
      <c r="A5" s="74"/>
      <c r="B5" s="75"/>
      <c r="C5" s="75"/>
      <c r="D5" s="75"/>
      <c r="E5" s="75"/>
      <c r="F5" s="75"/>
      <c r="G5" s="75"/>
      <c r="H5" s="75"/>
      <c r="I5" s="75"/>
      <c r="J5" s="75"/>
    </row>
    <row r="6" spans="1:10" ht="10.5">
      <c r="A6" s="35" t="str">
        <f>'Форма 4'!A28</f>
        <v>1.</v>
      </c>
      <c r="B6" s="34" t="s">
        <v>274</v>
      </c>
      <c r="C6" s="34" t="s">
        <v>274</v>
      </c>
      <c r="D6" s="34" t="s">
        <v>275</v>
      </c>
      <c r="E6" s="34" t="s">
        <v>275</v>
      </c>
      <c r="F6" s="34" t="s">
        <v>276</v>
      </c>
      <c r="G6" s="34" t="s">
        <v>275</v>
      </c>
      <c r="H6" s="34" t="s">
        <v>275</v>
      </c>
      <c r="I6" s="34" t="s">
        <v>277</v>
      </c>
      <c r="J6" s="34" t="s">
        <v>275</v>
      </c>
    </row>
    <row r="7" spans="1:10" ht="10.5">
      <c r="A7" s="35" t="str">
        <f>'Форма 4'!A38</f>
        <v>2.</v>
      </c>
      <c r="B7" s="34" t="s">
        <v>274</v>
      </c>
      <c r="C7" s="34" t="s">
        <v>274</v>
      </c>
      <c r="D7" s="34" t="s">
        <v>275</v>
      </c>
      <c r="E7" s="34" t="s">
        <v>275</v>
      </c>
      <c r="F7" s="34" t="s">
        <v>276</v>
      </c>
      <c r="G7" s="34" t="s">
        <v>275</v>
      </c>
      <c r="H7" s="34" t="s">
        <v>275</v>
      </c>
      <c r="I7" s="34" t="s">
        <v>277</v>
      </c>
      <c r="J7" s="34" t="s">
        <v>275</v>
      </c>
    </row>
    <row r="8" spans="1:10" ht="10.5">
      <c r="A8" s="35" t="str">
        <f>'Форма 4'!A47</f>
        <v>3.</v>
      </c>
      <c r="B8" s="34" t="s">
        <v>274</v>
      </c>
      <c r="C8" s="34" t="s">
        <v>274</v>
      </c>
      <c r="D8" s="34" t="s">
        <v>275</v>
      </c>
      <c r="E8" s="34" t="s">
        <v>275</v>
      </c>
      <c r="F8" s="34" t="s">
        <v>274</v>
      </c>
      <c r="G8" s="34" t="s">
        <v>275</v>
      </c>
      <c r="H8" s="34" t="s">
        <v>275</v>
      </c>
      <c r="I8" s="34" t="s">
        <v>278</v>
      </c>
      <c r="J8" s="34" t="s">
        <v>275</v>
      </c>
    </row>
    <row r="9" spans="1:10" ht="10.5">
      <c r="A9" s="35" t="str">
        <f>'Форма 4'!A57</f>
        <v>4.</v>
      </c>
      <c r="B9" s="34" t="s">
        <v>274</v>
      </c>
      <c r="C9" s="34" t="s">
        <v>274</v>
      </c>
      <c r="D9" s="34" t="s">
        <v>275</v>
      </c>
      <c r="E9" s="34" t="s">
        <v>275</v>
      </c>
      <c r="F9" s="34" t="s">
        <v>274</v>
      </c>
      <c r="G9" s="34" t="s">
        <v>274</v>
      </c>
      <c r="H9" s="34" t="s">
        <v>275</v>
      </c>
      <c r="I9" s="34" t="s">
        <v>278</v>
      </c>
      <c r="J9" s="34" t="s">
        <v>275</v>
      </c>
    </row>
    <row r="10" spans="1:10" ht="10.5">
      <c r="A10" s="35" t="str">
        <f>'Форма 4'!A66</f>
        <v>5.</v>
      </c>
      <c r="B10" s="34" t="s">
        <v>274</v>
      </c>
      <c r="C10" s="34" t="s">
        <v>274</v>
      </c>
      <c r="D10" s="34" t="s">
        <v>275</v>
      </c>
      <c r="E10" s="34" t="s">
        <v>275</v>
      </c>
      <c r="F10" s="34" t="s">
        <v>276</v>
      </c>
      <c r="G10" s="34" t="s">
        <v>275</v>
      </c>
      <c r="H10" s="34" t="s">
        <v>275</v>
      </c>
      <c r="I10" s="34" t="s">
        <v>277</v>
      </c>
      <c r="J10" s="34" t="s">
        <v>275</v>
      </c>
    </row>
    <row r="11" spans="1:10" ht="10.5">
      <c r="A11" s="35" t="str">
        <f>'Форма 4'!A75</f>
        <v>6.</v>
      </c>
      <c r="B11" s="34" t="s">
        <v>274</v>
      </c>
      <c r="C11" s="34" t="s">
        <v>274</v>
      </c>
      <c r="D11" s="34" t="s">
        <v>275</v>
      </c>
      <c r="E11" s="34" t="s">
        <v>275</v>
      </c>
      <c r="F11" s="34" t="s">
        <v>276</v>
      </c>
      <c r="G11" s="34" t="s">
        <v>275</v>
      </c>
      <c r="H11" s="34" t="s">
        <v>275</v>
      </c>
      <c r="I11" s="34" t="s">
        <v>277</v>
      </c>
      <c r="J11" s="34" t="s">
        <v>275</v>
      </c>
    </row>
    <row r="12" spans="1:10" ht="10.5">
      <c r="A12" s="35" t="str">
        <f>'Форма 4'!A84</f>
        <v>7.</v>
      </c>
      <c r="B12" s="34" t="s">
        <v>274</v>
      </c>
      <c r="C12" s="34" t="s">
        <v>274</v>
      </c>
      <c r="D12" s="34" t="s">
        <v>275</v>
      </c>
      <c r="E12" s="34" t="s">
        <v>275</v>
      </c>
      <c r="F12" s="34" t="s">
        <v>276</v>
      </c>
      <c r="G12" s="34" t="s">
        <v>275</v>
      </c>
      <c r="H12" s="34" t="s">
        <v>275</v>
      </c>
      <c r="I12" s="34" t="s">
        <v>277</v>
      </c>
      <c r="J12" s="34" t="s">
        <v>275</v>
      </c>
    </row>
    <row r="13" spans="1:10" ht="10.5">
      <c r="A13" s="35" t="str">
        <f>'Форма 4'!A93</f>
        <v>8.</v>
      </c>
      <c r="B13" s="34" t="s">
        <v>274</v>
      </c>
      <c r="C13" s="34" t="s">
        <v>274</v>
      </c>
      <c r="D13" s="34" t="s">
        <v>275</v>
      </c>
      <c r="E13" s="34" t="s">
        <v>275</v>
      </c>
      <c r="F13" s="34" t="s">
        <v>276</v>
      </c>
      <c r="G13" s="34" t="s">
        <v>275</v>
      </c>
      <c r="H13" s="34" t="s">
        <v>275</v>
      </c>
      <c r="I13" s="34" t="s">
        <v>277</v>
      </c>
      <c r="J13" s="34" t="s">
        <v>275</v>
      </c>
    </row>
    <row r="14" spans="1:10" ht="10.5">
      <c r="A14" s="35" t="str">
        <f>'Форма 4'!A102</f>
        <v>9.</v>
      </c>
      <c r="B14" s="34" t="s">
        <v>274</v>
      </c>
      <c r="C14" s="34" t="s">
        <v>274</v>
      </c>
      <c r="D14" s="34" t="s">
        <v>275</v>
      </c>
      <c r="E14" s="34" t="s">
        <v>275</v>
      </c>
      <c r="F14" s="34" t="s">
        <v>276</v>
      </c>
      <c r="G14" s="34" t="s">
        <v>275</v>
      </c>
      <c r="H14" s="34" t="s">
        <v>275</v>
      </c>
      <c r="I14" s="34" t="s">
        <v>277</v>
      </c>
      <c r="J14" s="34" t="s">
        <v>275</v>
      </c>
    </row>
    <row r="15" spans="1:10" ht="10.5">
      <c r="A15" s="35" t="str">
        <f>'Форма 4'!A111</f>
        <v>10.</v>
      </c>
      <c r="B15" s="34" t="s">
        <v>274</v>
      </c>
      <c r="C15" s="34" t="s">
        <v>274</v>
      </c>
      <c r="D15" s="34" t="s">
        <v>275</v>
      </c>
      <c r="E15" s="34" t="s">
        <v>275</v>
      </c>
      <c r="F15" s="34" t="s">
        <v>276</v>
      </c>
      <c r="G15" s="34" t="s">
        <v>275</v>
      </c>
      <c r="H15" s="34" t="s">
        <v>275</v>
      </c>
      <c r="I15" s="34" t="s">
        <v>277</v>
      </c>
      <c r="J15" s="34" t="s">
        <v>275</v>
      </c>
    </row>
    <row r="16" spans="1:10" ht="10.5">
      <c r="A16" s="35" t="str">
        <f>'Форма 4'!A120</f>
        <v>11.</v>
      </c>
      <c r="B16" s="34" t="s">
        <v>274</v>
      </c>
      <c r="C16" s="34" t="s">
        <v>274</v>
      </c>
      <c r="D16" s="34" t="s">
        <v>275</v>
      </c>
      <c r="E16" s="34" t="s">
        <v>275</v>
      </c>
      <c r="F16" s="34" t="s">
        <v>276</v>
      </c>
      <c r="G16" s="34" t="s">
        <v>275</v>
      </c>
      <c r="H16" s="34" t="s">
        <v>275</v>
      </c>
      <c r="I16" s="34" t="s">
        <v>277</v>
      </c>
      <c r="J16" s="34" t="s">
        <v>275</v>
      </c>
    </row>
    <row r="17" spans="1:10" ht="10.5">
      <c r="A17" s="35" t="str">
        <f>'Форма 4'!A129</f>
        <v>12.</v>
      </c>
      <c r="B17" s="34" t="s">
        <v>274</v>
      </c>
      <c r="C17" s="34" t="s">
        <v>274</v>
      </c>
      <c r="D17" s="34" t="s">
        <v>275</v>
      </c>
      <c r="E17" s="34" t="s">
        <v>275</v>
      </c>
      <c r="F17" s="34" t="s">
        <v>276</v>
      </c>
      <c r="G17" s="34" t="s">
        <v>275</v>
      </c>
      <c r="H17" s="34" t="s">
        <v>275</v>
      </c>
      <c r="I17" s="34" t="s">
        <v>277</v>
      </c>
      <c r="J17" s="34" t="s">
        <v>275</v>
      </c>
    </row>
    <row r="18" spans="1:10" ht="10.5">
      <c r="A18" s="35" t="str">
        <f>'Форма 4'!A139</f>
        <v>13.</v>
      </c>
      <c r="B18" s="34" t="s">
        <v>274</v>
      </c>
      <c r="C18" s="34" t="s">
        <v>274</v>
      </c>
      <c r="D18" s="34" t="s">
        <v>275</v>
      </c>
      <c r="E18" s="34" t="s">
        <v>275</v>
      </c>
      <c r="F18" s="34" t="s">
        <v>276</v>
      </c>
      <c r="G18" s="34" t="s">
        <v>275</v>
      </c>
      <c r="H18" s="34" t="s">
        <v>275</v>
      </c>
      <c r="I18" s="34" t="s">
        <v>277</v>
      </c>
      <c r="J18" s="34" t="s">
        <v>275</v>
      </c>
    </row>
    <row r="19" spans="1:10" ht="10.5">
      <c r="A19" s="35" t="str">
        <f>'Форма 4'!A148</f>
        <v>14.</v>
      </c>
      <c r="B19" s="34" t="s">
        <v>274</v>
      </c>
      <c r="C19" s="34" t="s">
        <v>274</v>
      </c>
      <c r="D19" s="34" t="s">
        <v>275</v>
      </c>
      <c r="E19" s="34" t="s">
        <v>275</v>
      </c>
      <c r="F19" s="34" t="s">
        <v>276</v>
      </c>
      <c r="G19" s="34" t="s">
        <v>275</v>
      </c>
      <c r="H19" s="34" t="s">
        <v>275</v>
      </c>
      <c r="I19" s="34" t="s">
        <v>277</v>
      </c>
      <c r="J19" s="34" t="s">
        <v>275</v>
      </c>
    </row>
    <row r="20" spans="1:10" ht="10.5">
      <c r="A20" s="35" t="str">
        <f>'Форма 4'!A158</f>
        <v>15.</v>
      </c>
      <c r="B20" s="34" t="s">
        <v>274</v>
      </c>
      <c r="C20" s="34" t="s">
        <v>274</v>
      </c>
      <c r="D20" s="34" t="s">
        <v>275</v>
      </c>
      <c r="E20" s="34" t="s">
        <v>275</v>
      </c>
      <c r="F20" s="34" t="s">
        <v>276</v>
      </c>
      <c r="G20" s="34" t="s">
        <v>275</v>
      </c>
      <c r="H20" s="34" t="s">
        <v>275</v>
      </c>
      <c r="I20" s="34" t="s">
        <v>277</v>
      </c>
      <c r="J20" s="34" t="s">
        <v>275</v>
      </c>
    </row>
    <row r="21" spans="1:10" ht="10.5">
      <c r="A21" s="35" t="str">
        <f>'Форма 4'!A168</f>
        <v>16.</v>
      </c>
      <c r="B21" s="34" t="s">
        <v>274</v>
      </c>
      <c r="C21" s="34" t="s">
        <v>274</v>
      </c>
      <c r="D21" s="34" t="s">
        <v>275</v>
      </c>
      <c r="E21" s="34" t="s">
        <v>275</v>
      </c>
      <c r="F21" s="34" t="s">
        <v>276</v>
      </c>
      <c r="G21" s="34" t="s">
        <v>275</v>
      </c>
      <c r="H21" s="34" t="s">
        <v>275</v>
      </c>
      <c r="I21" s="34" t="s">
        <v>277</v>
      </c>
      <c r="J21" s="34" t="s">
        <v>275</v>
      </c>
    </row>
    <row r="22" spans="1:10" ht="10.5">
      <c r="A22" s="35" t="str">
        <f>'Форма 4'!A177</f>
        <v>17.</v>
      </c>
      <c r="B22" s="34" t="s">
        <v>274</v>
      </c>
      <c r="C22" s="34" t="s">
        <v>274</v>
      </c>
      <c r="D22" s="34" t="s">
        <v>275</v>
      </c>
      <c r="E22" s="34" t="s">
        <v>275</v>
      </c>
      <c r="F22" s="34" t="s">
        <v>276</v>
      </c>
      <c r="G22" s="34" t="s">
        <v>275</v>
      </c>
      <c r="H22" s="34" t="s">
        <v>275</v>
      </c>
      <c r="I22" s="34" t="s">
        <v>277</v>
      </c>
      <c r="J22" s="34" t="s">
        <v>275</v>
      </c>
    </row>
    <row r="23" spans="1:10" ht="10.5">
      <c r="A23" s="35" t="str">
        <f>'Форма 4'!A186</f>
        <v>18.</v>
      </c>
      <c r="B23" s="34" t="s">
        <v>274</v>
      </c>
      <c r="C23" s="34" t="s">
        <v>274</v>
      </c>
      <c r="D23" s="34" t="s">
        <v>275</v>
      </c>
      <c r="E23" s="34" t="s">
        <v>275</v>
      </c>
      <c r="F23" s="34" t="s">
        <v>276</v>
      </c>
      <c r="G23" s="34" t="s">
        <v>275</v>
      </c>
      <c r="H23" s="34" t="s">
        <v>275</v>
      </c>
      <c r="I23" s="34" t="s">
        <v>277</v>
      </c>
      <c r="J23" s="34" t="s">
        <v>275</v>
      </c>
    </row>
    <row r="24" spans="1:10" ht="10.5">
      <c r="A24" s="35" t="str">
        <f>'Форма 4'!A195</f>
        <v>19.</v>
      </c>
      <c r="B24" s="34" t="s">
        <v>274</v>
      </c>
      <c r="C24" s="34" t="s">
        <v>274</v>
      </c>
      <c r="D24" s="34" t="s">
        <v>275</v>
      </c>
      <c r="E24" s="34" t="s">
        <v>275</v>
      </c>
      <c r="F24" s="34" t="s">
        <v>276</v>
      </c>
      <c r="G24" s="34" t="s">
        <v>275</v>
      </c>
      <c r="H24" s="34" t="s">
        <v>275</v>
      </c>
      <c r="I24" s="34" t="s">
        <v>277</v>
      </c>
      <c r="J24" s="34" t="s">
        <v>275</v>
      </c>
    </row>
    <row r="25" spans="1:10" ht="10.5">
      <c r="A25" s="35" t="str">
        <f>'Форма 4'!A204</f>
        <v>20.</v>
      </c>
      <c r="B25" s="34" t="s">
        <v>274</v>
      </c>
      <c r="C25" s="34" t="s">
        <v>274</v>
      </c>
      <c r="D25" s="34" t="s">
        <v>275</v>
      </c>
      <c r="E25" s="34" t="s">
        <v>275</v>
      </c>
      <c r="F25" s="34" t="s">
        <v>276</v>
      </c>
      <c r="G25" s="34" t="s">
        <v>275</v>
      </c>
      <c r="H25" s="34" t="s">
        <v>275</v>
      </c>
      <c r="I25" s="34" t="s">
        <v>277</v>
      </c>
      <c r="J25" s="34" t="s">
        <v>275</v>
      </c>
    </row>
    <row r="26" spans="1:10" ht="10.5">
      <c r="A26" s="35" t="str">
        <f>'Форма 4'!A213</f>
        <v>21.</v>
      </c>
      <c r="B26" s="34" t="s">
        <v>274</v>
      </c>
      <c r="C26" s="34" t="s">
        <v>274</v>
      </c>
      <c r="D26" s="34" t="s">
        <v>275</v>
      </c>
      <c r="E26" s="34" t="s">
        <v>275</v>
      </c>
      <c r="F26" s="34" t="s">
        <v>276</v>
      </c>
      <c r="G26" s="34" t="s">
        <v>275</v>
      </c>
      <c r="H26" s="34" t="s">
        <v>275</v>
      </c>
      <c r="I26" s="34" t="s">
        <v>277</v>
      </c>
      <c r="J26" s="34" t="s">
        <v>275</v>
      </c>
    </row>
    <row r="27" spans="1:10" ht="10.5">
      <c r="A27" s="35" t="str">
        <f>'Форма 4'!A223</f>
        <v>22.</v>
      </c>
      <c r="B27" s="34" t="s">
        <v>274</v>
      </c>
      <c r="C27" s="34" t="s">
        <v>274</v>
      </c>
      <c r="D27" s="34" t="s">
        <v>275</v>
      </c>
      <c r="E27" s="34" t="s">
        <v>275</v>
      </c>
      <c r="F27" s="34" t="s">
        <v>276</v>
      </c>
      <c r="G27" s="34" t="s">
        <v>275</v>
      </c>
      <c r="H27" s="34" t="s">
        <v>275</v>
      </c>
      <c r="I27" s="34" t="s">
        <v>277</v>
      </c>
      <c r="J27" s="34" t="s">
        <v>275</v>
      </c>
    </row>
    <row r="28" spans="1:10" ht="10.5">
      <c r="A28" s="35" t="str">
        <f>'Форма 4'!A232</f>
        <v>23.</v>
      </c>
      <c r="B28" s="34" t="s">
        <v>274</v>
      </c>
      <c r="C28" s="34" t="s">
        <v>274</v>
      </c>
      <c r="D28" s="34" t="s">
        <v>275</v>
      </c>
      <c r="E28" s="34" t="s">
        <v>275</v>
      </c>
      <c r="F28" s="34" t="s">
        <v>276</v>
      </c>
      <c r="G28" s="34" t="s">
        <v>275</v>
      </c>
      <c r="H28" s="34" t="s">
        <v>275</v>
      </c>
      <c r="I28" s="34" t="s">
        <v>277</v>
      </c>
      <c r="J28" s="34" t="s">
        <v>275</v>
      </c>
    </row>
    <row r="29" spans="1:10" ht="10.5">
      <c r="A29" s="35" t="str">
        <f>'Форма 4'!A241</f>
        <v>24.</v>
      </c>
      <c r="B29" s="34" t="s">
        <v>274</v>
      </c>
      <c r="C29" s="34" t="s">
        <v>274</v>
      </c>
      <c r="D29" s="34" t="s">
        <v>275</v>
      </c>
      <c r="E29" s="34" t="s">
        <v>275</v>
      </c>
      <c r="F29" s="34" t="s">
        <v>276</v>
      </c>
      <c r="G29" s="34" t="s">
        <v>274</v>
      </c>
      <c r="H29" s="34" t="s">
        <v>275</v>
      </c>
      <c r="I29" s="34" t="s">
        <v>277</v>
      </c>
      <c r="J29" s="34" t="s">
        <v>275</v>
      </c>
    </row>
    <row r="30" spans="1:10" ht="10.5">
      <c r="A30" s="35" t="str">
        <f>'Форма 4'!A251</f>
        <v>25.</v>
      </c>
      <c r="B30" s="34" t="s">
        <v>274</v>
      </c>
      <c r="C30" s="34" t="s">
        <v>274</v>
      </c>
      <c r="D30" s="34" t="s">
        <v>275</v>
      </c>
      <c r="E30" s="34" t="s">
        <v>275</v>
      </c>
      <c r="F30" s="34" t="s">
        <v>276</v>
      </c>
      <c r="G30" s="34" t="s">
        <v>274</v>
      </c>
      <c r="H30" s="34" t="s">
        <v>275</v>
      </c>
      <c r="I30" s="34" t="s">
        <v>277</v>
      </c>
      <c r="J30" s="34" t="s">
        <v>275</v>
      </c>
    </row>
    <row r="31" spans="1:10" ht="10.5">
      <c r="A31" s="35" t="str">
        <f>'Форма 4'!A260</f>
        <v>26.</v>
      </c>
      <c r="B31" s="34" t="s">
        <v>274</v>
      </c>
      <c r="C31" s="34" t="s">
        <v>274</v>
      </c>
      <c r="D31" s="34" t="s">
        <v>275</v>
      </c>
      <c r="E31" s="34" t="s">
        <v>275</v>
      </c>
      <c r="F31" s="34" t="s">
        <v>276</v>
      </c>
      <c r="G31" s="34" t="s">
        <v>274</v>
      </c>
      <c r="H31" s="34" t="s">
        <v>275</v>
      </c>
      <c r="I31" s="34" t="s">
        <v>277</v>
      </c>
      <c r="J31" s="34" t="s">
        <v>275</v>
      </c>
    </row>
    <row r="32" spans="1:10" ht="10.5">
      <c r="A32" s="35" t="str">
        <f>'Форма 4'!A269</f>
        <v>27.</v>
      </c>
      <c r="B32" s="34" t="s">
        <v>274</v>
      </c>
      <c r="C32" s="34" t="s">
        <v>274</v>
      </c>
      <c r="D32" s="34" t="s">
        <v>275</v>
      </c>
      <c r="E32" s="34" t="s">
        <v>275</v>
      </c>
      <c r="F32" s="34" t="s">
        <v>276</v>
      </c>
      <c r="G32" s="34" t="s">
        <v>275</v>
      </c>
      <c r="H32" s="34" t="s">
        <v>275</v>
      </c>
      <c r="I32" s="34" t="s">
        <v>277</v>
      </c>
      <c r="J32" s="34" t="s">
        <v>275</v>
      </c>
    </row>
    <row r="33" spans="1:10" ht="10.5">
      <c r="A33" s="35" t="str">
        <f>'Форма 4'!A278</f>
        <v>28.</v>
      </c>
      <c r="B33" s="34" t="s">
        <v>274</v>
      </c>
      <c r="C33" s="34" t="s">
        <v>274</v>
      </c>
      <c r="D33" s="34" t="s">
        <v>275</v>
      </c>
      <c r="E33" s="34" t="s">
        <v>275</v>
      </c>
      <c r="F33" s="34" t="s">
        <v>276</v>
      </c>
      <c r="G33" s="34" t="s">
        <v>274</v>
      </c>
      <c r="H33" s="34" t="s">
        <v>275</v>
      </c>
      <c r="I33" s="34" t="s">
        <v>277</v>
      </c>
      <c r="J33" s="34" t="s">
        <v>275</v>
      </c>
    </row>
    <row r="34" spans="1:10" ht="10.5">
      <c r="A34" s="35" t="str">
        <f>'Форма 4'!A287</f>
        <v>29.</v>
      </c>
      <c r="B34" s="34" t="s">
        <v>274</v>
      </c>
      <c r="C34" s="34" t="s">
        <v>274</v>
      </c>
      <c r="D34" s="34" t="s">
        <v>275</v>
      </c>
      <c r="E34" s="34" t="s">
        <v>275</v>
      </c>
      <c r="F34" s="34" t="s">
        <v>276</v>
      </c>
      <c r="G34" s="34" t="s">
        <v>275</v>
      </c>
      <c r="H34" s="34" t="s">
        <v>275</v>
      </c>
      <c r="I34" s="34" t="s">
        <v>277</v>
      </c>
      <c r="J34" s="34" t="s">
        <v>275</v>
      </c>
    </row>
    <row r="35" spans="1:10" ht="10.5">
      <c r="A35" s="35" t="str">
        <f>'Форма 4'!A297</f>
        <v>30.</v>
      </c>
      <c r="B35" s="34" t="s">
        <v>274</v>
      </c>
      <c r="C35" s="34" t="s">
        <v>274</v>
      </c>
      <c r="D35" s="34" t="s">
        <v>275</v>
      </c>
      <c r="E35" s="34" t="s">
        <v>275</v>
      </c>
      <c r="F35" s="34" t="s">
        <v>276</v>
      </c>
      <c r="G35" s="34" t="s">
        <v>274</v>
      </c>
      <c r="H35" s="34" t="s">
        <v>275</v>
      </c>
      <c r="I35" s="34" t="s">
        <v>277</v>
      </c>
      <c r="J35" s="34" t="s">
        <v>275</v>
      </c>
    </row>
    <row r="36" spans="1:10" ht="10.5">
      <c r="A36" s="35" t="str">
        <f>'Форма 4'!A306</f>
        <v>31.</v>
      </c>
      <c r="B36" s="34" t="s">
        <v>274</v>
      </c>
      <c r="C36" s="34" t="s">
        <v>274</v>
      </c>
      <c r="D36" s="34" t="s">
        <v>275</v>
      </c>
      <c r="E36" s="34" t="s">
        <v>275</v>
      </c>
      <c r="F36" s="34" t="s">
        <v>276</v>
      </c>
      <c r="G36" s="34" t="s">
        <v>275</v>
      </c>
      <c r="H36" s="34" t="s">
        <v>275</v>
      </c>
      <c r="I36" s="34" t="s">
        <v>277</v>
      </c>
      <c r="J36" s="34" t="s">
        <v>275</v>
      </c>
    </row>
    <row r="37" spans="1:10" ht="10.5">
      <c r="A37" s="35" t="str">
        <f>'Форма 4'!A315</f>
        <v>32.</v>
      </c>
      <c r="B37" s="34" t="s">
        <v>274</v>
      </c>
      <c r="C37" s="34" t="s">
        <v>274</v>
      </c>
      <c r="D37" s="34" t="s">
        <v>275</v>
      </c>
      <c r="E37" s="34" t="s">
        <v>275</v>
      </c>
      <c r="F37" s="34" t="s">
        <v>276</v>
      </c>
      <c r="G37" s="34" t="s">
        <v>275</v>
      </c>
      <c r="H37" s="34" t="s">
        <v>275</v>
      </c>
      <c r="I37" s="34" t="s">
        <v>277</v>
      </c>
      <c r="J37" s="34" t="s">
        <v>275</v>
      </c>
    </row>
    <row r="38" spans="1:10" ht="10.5">
      <c r="A38" s="35" t="str">
        <f>'Форма 4'!A326</f>
        <v>33.</v>
      </c>
      <c r="B38" s="34" t="s">
        <v>274</v>
      </c>
      <c r="C38" s="34" t="s">
        <v>274</v>
      </c>
      <c r="D38" s="34" t="s">
        <v>275</v>
      </c>
      <c r="E38" s="34" t="s">
        <v>275</v>
      </c>
      <c r="F38" s="34" t="s">
        <v>276</v>
      </c>
      <c r="G38" s="34" t="s">
        <v>275</v>
      </c>
      <c r="H38" s="34" t="s">
        <v>275</v>
      </c>
      <c r="I38" s="34" t="s">
        <v>277</v>
      </c>
      <c r="J38" s="34" t="s">
        <v>275</v>
      </c>
    </row>
    <row r="39" spans="1:10" ht="10.5">
      <c r="A39" s="35" t="str">
        <f>'Форма 4'!A335</f>
        <v>34.</v>
      </c>
      <c r="B39" s="34" t="s">
        <v>274</v>
      </c>
      <c r="C39" s="34" t="s">
        <v>274</v>
      </c>
      <c r="D39" s="34" t="s">
        <v>275</v>
      </c>
      <c r="E39" s="34" t="s">
        <v>275</v>
      </c>
      <c r="F39" s="34" t="s">
        <v>276</v>
      </c>
      <c r="G39" s="34" t="s">
        <v>275</v>
      </c>
      <c r="H39" s="34" t="s">
        <v>275</v>
      </c>
      <c r="I39" s="34" t="s">
        <v>277</v>
      </c>
      <c r="J39" s="34" t="s">
        <v>275</v>
      </c>
    </row>
    <row r="40" spans="1:10" ht="10.5">
      <c r="A40" s="35" t="str">
        <f>'Форма 4'!A344</f>
        <v>35.</v>
      </c>
      <c r="B40" s="34" t="s">
        <v>274</v>
      </c>
      <c r="C40" s="34" t="s">
        <v>274</v>
      </c>
      <c r="D40" s="34" t="s">
        <v>275</v>
      </c>
      <c r="E40" s="34" t="s">
        <v>275</v>
      </c>
      <c r="F40" s="34" t="s">
        <v>276</v>
      </c>
      <c r="G40" s="34" t="s">
        <v>275</v>
      </c>
      <c r="H40" s="34" t="s">
        <v>275</v>
      </c>
      <c r="I40" s="34" t="s">
        <v>277</v>
      </c>
      <c r="J40" s="34" t="s">
        <v>275</v>
      </c>
    </row>
    <row r="41" spans="1:10" ht="10.5">
      <c r="A41" s="35" t="str">
        <f>'Форма 4'!A353</f>
        <v>36.</v>
      </c>
      <c r="B41" s="34" t="s">
        <v>274</v>
      </c>
      <c r="C41" s="34" t="s">
        <v>274</v>
      </c>
      <c r="D41" s="34" t="s">
        <v>275</v>
      </c>
      <c r="E41" s="34" t="s">
        <v>275</v>
      </c>
      <c r="F41" s="34" t="s">
        <v>276</v>
      </c>
      <c r="G41" s="34" t="s">
        <v>275</v>
      </c>
      <c r="H41" s="34" t="s">
        <v>275</v>
      </c>
      <c r="I41" s="34" t="s">
        <v>277</v>
      </c>
      <c r="J41" s="34" t="s">
        <v>275</v>
      </c>
    </row>
    <row r="42" spans="1:10" ht="10.5">
      <c r="A42" s="35" t="str">
        <f>'Форма 4'!A363</f>
        <v>37.</v>
      </c>
      <c r="B42" s="34" t="s">
        <v>274</v>
      </c>
      <c r="C42" s="34" t="s">
        <v>274</v>
      </c>
      <c r="D42" s="34" t="s">
        <v>275</v>
      </c>
      <c r="E42" s="34" t="s">
        <v>275</v>
      </c>
      <c r="F42" s="34" t="s">
        <v>276</v>
      </c>
      <c r="G42" s="34" t="s">
        <v>275</v>
      </c>
      <c r="H42" s="34" t="s">
        <v>275</v>
      </c>
      <c r="I42" s="34" t="s">
        <v>277</v>
      </c>
      <c r="J42" s="34" t="s">
        <v>275</v>
      </c>
    </row>
    <row r="43" spans="1:10" ht="10.5">
      <c r="A43" s="35" t="str">
        <f>'Форма 4'!A372</f>
        <v>38.</v>
      </c>
      <c r="B43" s="34" t="s">
        <v>274</v>
      </c>
      <c r="C43" s="34" t="s">
        <v>274</v>
      </c>
      <c r="D43" s="34" t="s">
        <v>275</v>
      </c>
      <c r="E43" s="34" t="s">
        <v>275</v>
      </c>
      <c r="F43" s="34" t="s">
        <v>276</v>
      </c>
      <c r="G43" s="34" t="s">
        <v>274</v>
      </c>
      <c r="H43" s="34" t="s">
        <v>275</v>
      </c>
      <c r="I43" s="34" t="s">
        <v>277</v>
      </c>
      <c r="J43" s="34" t="s">
        <v>275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N89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5" customWidth="1"/>
    <col min="2" max="2" width="44.421875" style="7" customWidth="1"/>
    <col min="3" max="3" width="3.421875" style="32" customWidth="1"/>
    <col min="4" max="4" width="6.00390625" style="37" customWidth="1"/>
    <col min="5" max="5" width="6.00390625" style="7" customWidth="1"/>
    <col min="6" max="9" width="12.7109375" style="37" customWidth="1"/>
    <col min="10" max="11" width="18.7109375" style="37" customWidth="1"/>
    <col min="12" max="12" width="12.7109375" style="37" customWidth="1"/>
    <col min="13" max="13" width="9.140625" style="37" customWidth="1"/>
    <col min="14" max="14" width="3.421875" style="32" hidden="1" customWidth="1"/>
    <col min="15" max="16384" width="9.140625" style="37" customWidth="1"/>
  </cols>
  <sheetData>
    <row r="1" ht="10.5">
      <c r="A1" s="30"/>
    </row>
    <row r="2" spans="1:14" ht="10.5">
      <c r="A2" s="71"/>
      <c r="B2" s="77"/>
      <c r="C2" s="77"/>
      <c r="D2" s="78"/>
      <c r="E2" s="77"/>
      <c r="F2" s="78"/>
      <c r="G2" s="78"/>
      <c r="H2" s="78"/>
      <c r="I2" s="78"/>
      <c r="J2" s="78"/>
      <c r="N2" s="37"/>
    </row>
    <row r="3" spans="1:14" ht="10.5">
      <c r="A3" s="31"/>
      <c r="B3" s="73" t="s">
        <v>217</v>
      </c>
      <c r="C3" s="73"/>
      <c r="D3" s="73"/>
      <c r="E3" s="73"/>
      <c r="F3" s="73"/>
      <c r="G3" s="73"/>
      <c r="H3" s="73"/>
      <c r="I3" s="73"/>
      <c r="J3" s="73"/>
      <c r="N3" s="37"/>
    </row>
    <row r="4" spans="1:14" ht="10.5">
      <c r="A4" s="31"/>
      <c r="B4" s="73" t="s">
        <v>218</v>
      </c>
      <c r="C4" s="73"/>
      <c r="D4" s="73"/>
      <c r="E4" s="73"/>
      <c r="F4" s="73"/>
      <c r="G4" s="73"/>
      <c r="H4" s="73"/>
      <c r="I4" s="73"/>
      <c r="J4" s="73"/>
      <c r="N4" s="37"/>
    </row>
    <row r="5" spans="1:14" ht="10.5">
      <c r="A5" s="71"/>
      <c r="B5" s="77"/>
      <c r="C5" s="77"/>
      <c r="D5" s="78"/>
      <c r="E5" s="77"/>
      <c r="F5" s="78"/>
      <c r="G5" s="78"/>
      <c r="H5" s="78"/>
      <c r="I5" s="78"/>
      <c r="J5" s="78"/>
      <c r="N5" s="37"/>
    </row>
    <row r="6" spans="1:14" s="27" customFormat="1" ht="10.5">
      <c r="A6" s="28"/>
      <c r="B6" s="29" t="s">
        <v>279</v>
      </c>
      <c r="C6" s="29" t="s">
        <v>280</v>
      </c>
      <c r="D6" s="38" t="s">
        <v>281</v>
      </c>
      <c r="E6" s="29" t="s">
        <v>282</v>
      </c>
      <c r="F6" s="29" t="s">
        <v>283</v>
      </c>
      <c r="G6" s="29" t="s">
        <v>284</v>
      </c>
      <c r="H6" s="29" t="s">
        <v>285</v>
      </c>
      <c r="I6" s="29" t="s">
        <v>286</v>
      </c>
      <c r="J6" s="29" t="s">
        <v>287</v>
      </c>
      <c r="K6" s="29" t="s">
        <v>288</v>
      </c>
      <c r="L6" s="29" t="s">
        <v>289</v>
      </c>
      <c r="M6" s="29" t="s">
        <v>290</v>
      </c>
      <c r="N6" s="29"/>
    </row>
    <row r="7" spans="1:14" ht="10.5">
      <c r="A7" s="30">
        <v>1</v>
      </c>
      <c r="B7" s="39" t="s">
        <v>128</v>
      </c>
      <c r="C7" s="34" t="s">
        <v>291</v>
      </c>
      <c r="D7" s="37">
        <v>0</v>
      </c>
      <c r="E7" s="37"/>
      <c r="F7" s="24">
        <f>ROUND(SUM('Базовые цены с учетом расхода'!B6:B43),2)</f>
        <v>20158.3</v>
      </c>
      <c r="G7" s="24">
        <f>ROUND(SUM('Базовые цены с учетом расхода'!C6:C43),2)</f>
        <v>5097.43</v>
      </c>
      <c r="H7" s="24">
        <f>ROUND(SUM('Базовые цены с учетом расхода'!D6:D43),2)</f>
        <v>167.12</v>
      </c>
      <c r="I7" s="24">
        <f>ROUND(SUM('Базовые цены с учетом расхода'!E6:E43),2)</f>
        <v>21.24</v>
      </c>
      <c r="J7" s="40">
        <f>ROUND(SUM('Базовые цены с учетом расхода'!I6:I43),8)</f>
        <v>461.5965785</v>
      </c>
      <c r="K7" s="40">
        <f>ROUND(SUM('Базовые цены с учетом расхода'!K6:K43),8)</f>
        <v>1.77844</v>
      </c>
      <c r="L7" s="24">
        <f>ROUND(SUM('Базовые цены с учетом расхода'!F6:F43),2)</f>
        <v>14893.75</v>
      </c>
      <c r="N7" s="34" t="s">
        <v>274</v>
      </c>
    </row>
    <row r="8" spans="1:14" ht="10.5">
      <c r="A8" s="30">
        <v>2</v>
      </c>
      <c r="B8" s="39" t="s">
        <v>129</v>
      </c>
      <c r="C8" s="34" t="s">
        <v>292</v>
      </c>
      <c r="D8" s="37">
        <v>0</v>
      </c>
      <c r="F8" s="24">
        <f>ROUND(SUMIF(Определители!I6:I43,"= ",'Базовые цены с учетом расхода'!B6:B43),2)</f>
        <v>0</v>
      </c>
      <c r="G8" s="24">
        <f>ROUND(SUMIF(Определители!I6:I43,"= ",'Базовые цены с учетом расхода'!C6:C43),2)</f>
        <v>0</v>
      </c>
      <c r="H8" s="24">
        <f>ROUND(SUMIF(Определители!I6:I43,"= ",'Базовые цены с учетом расхода'!D6:D43),2)</f>
        <v>0</v>
      </c>
      <c r="I8" s="24">
        <f>ROUND(SUMIF(Определители!I6:I43,"= ",'Базовые цены с учетом расхода'!E6:E43),2)</f>
        <v>0</v>
      </c>
      <c r="J8" s="40">
        <f>ROUND(SUMIF(Определители!I6:I43,"= ",'Базовые цены с учетом расхода'!I6:I43),8)</f>
        <v>0</v>
      </c>
      <c r="K8" s="40">
        <f>ROUND(SUMIF(Определители!I6:I43,"= ",'Базовые цены с учетом расхода'!K6:K43),8)</f>
        <v>0</v>
      </c>
      <c r="L8" s="24">
        <f>ROUND(SUMIF(Определители!I6:I43,"= ",'Базовые цены с учетом расхода'!F6:F43),2)</f>
        <v>0</v>
      </c>
      <c r="N8" s="34" t="s">
        <v>277</v>
      </c>
    </row>
    <row r="9" spans="1:14" ht="10.5">
      <c r="A9" s="30">
        <v>3</v>
      </c>
      <c r="B9" s="39" t="s">
        <v>130</v>
      </c>
      <c r="C9" s="34" t="s">
        <v>292</v>
      </c>
      <c r="D9" s="37">
        <v>0</v>
      </c>
      <c r="F9" s="24">
        <f>ROUND(СУММПРОИЗВЕСЛИ(0.01,Определители!I6:I43," ",'Базовые цены с учетом расхода'!B6:B43,Начисления!X6:X43,0),2)</f>
        <v>0</v>
      </c>
      <c r="G9" s="24"/>
      <c r="H9" s="24"/>
      <c r="I9" s="24"/>
      <c r="J9" s="40"/>
      <c r="K9" s="40"/>
      <c r="L9" s="24"/>
      <c r="N9" s="34" t="s">
        <v>278</v>
      </c>
    </row>
    <row r="10" spans="1:14" ht="10.5">
      <c r="A10" s="30">
        <v>4</v>
      </c>
      <c r="B10" s="39" t="s">
        <v>131</v>
      </c>
      <c r="C10" s="34" t="s">
        <v>292</v>
      </c>
      <c r="D10" s="37">
        <v>0</v>
      </c>
      <c r="F10" s="24">
        <f>ROUND(СУММПРОИЗВЕСЛИ(0.01,Определители!I6:I43," ",'Базовые цены с учетом расхода'!B6:B43,Начисления!Y6:Y43,0),2)</f>
        <v>0</v>
      </c>
      <c r="G10" s="24"/>
      <c r="H10" s="24"/>
      <c r="I10" s="24"/>
      <c r="J10" s="40"/>
      <c r="K10" s="40"/>
      <c r="L10" s="24"/>
      <c r="N10" s="34" t="s">
        <v>293</v>
      </c>
    </row>
    <row r="11" spans="1:14" ht="10.5">
      <c r="A11" s="30">
        <v>5</v>
      </c>
      <c r="B11" s="39" t="s">
        <v>132</v>
      </c>
      <c r="C11" s="34" t="s">
        <v>292</v>
      </c>
      <c r="D11" s="37">
        <v>0</v>
      </c>
      <c r="F11" s="24">
        <f>ROUND(ТРАНСПРАСХОД(Определители!B6:B43,Определители!H6:H43,Определители!I6:I43,'Базовые цены с учетом расхода'!B6:B43,Начисления!Z6:Z43,Начисления!AA6:AA43),2)</f>
        <v>0</v>
      </c>
      <c r="G11" s="24"/>
      <c r="H11" s="24"/>
      <c r="I11" s="24"/>
      <c r="J11" s="40"/>
      <c r="K11" s="40"/>
      <c r="L11" s="24"/>
      <c r="N11" s="34" t="s">
        <v>294</v>
      </c>
    </row>
    <row r="12" spans="1:14" ht="10.5">
      <c r="A12" s="30">
        <v>6</v>
      </c>
      <c r="B12" s="39" t="s">
        <v>133</v>
      </c>
      <c r="C12" s="34" t="s">
        <v>292</v>
      </c>
      <c r="D12" s="37">
        <v>0</v>
      </c>
      <c r="F12" s="24">
        <f>ROUND(СУММПРОИЗВЕСЛИ(0.01,Определители!I6:I43," ",'Базовые цены с учетом расхода'!B6:B43,Начисления!AC6:AC43,0),2)</f>
        <v>0</v>
      </c>
      <c r="G12" s="24"/>
      <c r="H12" s="24"/>
      <c r="I12" s="24"/>
      <c r="J12" s="40"/>
      <c r="K12" s="40"/>
      <c r="L12" s="24"/>
      <c r="N12" s="34" t="s">
        <v>295</v>
      </c>
    </row>
    <row r="13" spans="1:14" ht="10.5">
      <c r="A13" s="30">
        <v>7</v>
      </c>
      <c r="B13" s="39" t="s">
        <v>134</v>
      </c>
      <c r="C13" s="34" t="s">
        <v>292</v>
      </c>
      <c r="D13" s="37">
        <v>0</v>
      </c>
      <c r="F13" s="24">
        <f>ROUND(СУММПРОИЗВЕСЛИ(0.01,Определители!I6:I43," ",'Базовые цены с учетом расхода'!B6:B43,Начисления!AF6:AF43,0),2)</f>
        <v>0</v>
      </c>
      <c r="G13" s="24"/>
      <c r="H13" s="24"/>
      <c r="I13" s="24"/>
      <c r="J13" s="40"/>
      <c r="K13" s="40"/>
      <c r="L13" s="24"/>
      <c r="N13" s="34" t="s">
        <v>296</v>
      </c>
    </row>
    <row r="14" spans="1:14" ht="10.5">
      <c r="A14" s="30">
        <v>8</v>
      </c>
      <c r="B14" s="39" t="s">
        <v>135</v>
      </c>
      <c r="C14" s="34" t="s">
        <v>292</v>
      </c>
      <c r="D14" s="37">
        <v>0</v>
      </c>
      <c r="F14" s="24">
        <f>ROUND(ЗАГОТСКЛАДРАСХОД(Определители!B6:B43,Определители!H6:H43,Определители!I6:I43,'Базовые цены с учетом расхода'!B6:B43,Начисления!X6:X43,Начисления!Y6:Y43,Начисления!Z6:Z43,Начисления!AA6:AA43,Начисления!AB6:AB43,Начисления!AC6:AC43,Начисления!AF6:AF43),2)</f>
        <v>0</v>
      </c>
      <c r="G14" s="24"/>
      <c r="H14" s="24"/>
      <c r="I14" s="24"/>
      <c r="J14" s="40"/>
      <c r="K14" s="40"/>
      <c r="L14" s="24"/>
      <c r="N14" s="34" t="s">
        <v>297</v>
      </c>
    </row>
    <row r="15" spans="1:14" ht="10.5">
      <c r="A15" s="30">
        <v>9</v>
      </c>
      <c r="B15" s="39" t="s">
        <v>136</v>
      </c>
      <c r="C15" s="34" t="s">
        <v>292</v>
      </c>
      <c r="D15" s="37">
        <v>0</v>
      </c>
      <c r="F15" s="24">
        <f>ROUND(СУММПРОИЗВЕСЛИ(1,Определители!I6:I43," ",'Базовые цены с учетом расхода'!M6:M43,Начисления!I6:I43,0),2)</f>
        <v>0</v>
      </c>
      <c r="G15" s="24"/>
      <c r="H15" s="24"/>
      <c r="I15" s="24"/>
      <c r="J15" s="40"/>
      <c r="K15" s="40"/>
      <c r="L15" s="24"/>
      <c r="N15" s="34" t="s">
        <v>298</v>
      </c>
    </row>
    <row r="16" spans="1:14" ht="10.5">
      <c r="A16" s="30">
        <v>10</v>
      </c>
      <c r="B16" s="39" t="s">
        <v>137</v>
      </c>
      <c r="C16" s="34" t="s">
        <v>299</v>
      </c>
      <c r="D16" s="37">
        <v>0</v>
      </c>
      <c r="F16" s="24">
        <f>ROUND((F15+F26+F46),2)</f>
        <v>0</v>
      </c>
      <c r="G16" s="24"/>
      <c r="H16" s="24"/>
      <c r="I16" s="24"/>
      <c r="J16" s="40"/>
      <c r="K16" s="40"/>
      <c r="L16" s="24"/>
      <c r="N16" s="34" t="s">
        <v>300</v>
      </c>
    </row>
    <row r="17" spans="1:14" ht="10.5">
      <c r="A17" s="30">
        <v>11</v>
      </c>
      <c r="B17" s="39" t="s">
        <v>138</v>
      </c>
      <c r="C17" s="34" t="s">
        <v>299</v>
      </c>
      <c r="D17" s="37">
        <v>0</v>
      </c>
      <c r="F17" s="24">
        <f>ROUND((F8+F9+F10+F11+F12+F13+F14+F16),2)</f>
        <v>0</v>
      </c>
      <c r="G17" s="24"/>
      <c r="H17" s="24"/>
      <c r="I17" s="24"/>
      <c r="J17" s="40"/>
      <c r="K17" s="40"/>
      <c r="L17" s="24"/>
      <c r="N17" s="34" t="s">
        <v>301</v>
      </c>
    </row>
    <row r="18" spans="1:14" ht="10.5">
      <c r="A18" s="30">
        <v>12</v>
      </c>
      <c r="B18" s="39" t="s">
        <v>139</v>
      </c>
      <c r="C18" s="34" t="s">
        <v>292</v>
      </c>
      <c r="D18" s="37">
        <v>0</v>
      </c>
      <c r="F18" s="24">
        <f>ROUND(SUMIF(Определители!I6:I43,"=1",'Базовые цены с учетом расхода'!B6:B43),2)</f>
        <v>0</v>
      </c>
      <c r="G18" s="24">
        <f>ROUND(SUMIF(Определители!I6:I43,"=1",'Базовые цены с учетом расхода'!C6:C43),2)</f>
        <v>0</v>
      </c>
      <c r="H18" s="24">
        <f>ROUND(SUMIF(Определители!I6:I43,"=1",'Базовые цены с учетом расхода'!D6:D43),2)</f>
        <v>0</v>
      </c>
      <c r="I18" s="24">
        <f>ROUND(SUMIF(Определители!I6:I43,"=1",'Базовые цены с учетом расхода'!E6:E43),2)</f>
        <v>0</v>
      </c>
      <c r="J18" s="40">
        <f>ROUND(SUMIF(Определители!I6:I43,"=1",'Базовые цены с учетом расхода'!I6:I43),8)</f>
        <v>0</v>
      </c>
      <c r="K18" s="40">
        <f>ROUND(SUMIF(Определители!I6:I43,"=1",'Базовые цены с учетом расхода'!K6:K43),8)</f>
        <v>0</v>
      </c>
      <c r="L18" s="24">
        <f>ROUND(SUMIF(Определители!I6:I43,"=1",'Базовые цены с учетом расхода'!F6:F43),2)</f>
        <v>0</v>
      </c>
      <c r="N18" s="34" t="s">
        <v>302</v>
      </c>
    </row>
    <row r="19" spans="1:14" ht="10.5">
      <c r="A19" s="30">
        <v>13</v>
      </c>
      <c r="B19" s="39" t="s">
        <v>140</v>
      </c>
      <c r="C19" s="34" t="s">
        <v>292</v>
      </c>
      <c r="D19" s="37">
        <v>0</v>
      </c>
      <c r="F19" s="24"/>
      <c r="G19" s="24"/>
      <c r="H19" s="24"/>
      <c r="I19" s="24"/>
      <c r="J19" s="40"/>
      <c r="K19" s="40"/>
      <c r="L19" s="24"/>
      <c r="N19" s="34" t="s">
        <v>303</v>
      </c>
    </row>
    <row r="20" spans="1:14" ht="10.5">
      <c r="A20" s="30">
        <v>14</v>
      </c>
      <c r="B20" s="39" t="s">
        <v>141</v>
      </c>
      <c r="C20" s="34" t="s">
        <v>292</v>
      </c>
      <c r="D20" s="37">
        <v>0</v>
      </c>
      <c r="F20" s="24"/>
      <c r="G20" s="24">
        <f>ROUND(SUMIF(Определители!I6:I43,"=1",'Базовые цены с учетом расхода'!U6:U43),2)</f>
        <v>0</v>
      </c>
      <c r="H20" s="24"/>
      <c r="I20" s="24"/>
      <c r="J20" s="40"/>
      <c r="K20" s="40"/>
      <c r="L20" s="24"/>
      <c r="N20" s="34" t="s">
        <v>304</v>
      </c>
    </row>
    <row r="21" spans="1:14" ht="10.5">
      <c r="A21" s="30">
        <v>15</v>
      </c>
      <c r="B21" s="39" t="s">
        <v>142</v>
      </c>
      <c r="C21" s="34" t="s">
        <v>292</v>
      </c>
      <c r="D21" s="37">
        <v>0</v>
      </c>
      <c r="F21" s="24">
        <f>ROUND(SUMIF(Определители!I6:I43,"=1",'Базовые цены с учетом расхода'!V6:V43),2)</f>
        <v>0</v>
      </c>
      <c r="G21" s="24"/>
      <c r="H21" s="24"/>
      <c r="I21" s="24"/>
      <c r="J21" s="40"/>
      <c r="K21" s="40"/>
      <c r="L21" s="24"/>
      <c r="N21" s="34" t="s">
        <v>305</v>
      </c>
    </row>
    <row r="22" spans="1:14" ht="10.5">
      <c r="A22" s="30">
        <v>16</v>
      </c>
      <c r="B22" s="39" t="s">
        <v>143</v>
      </c>
      <c r="C22" s="34" t="s">
        <v>292</v>
      </c>
      <c r="D22" s="37">
        <v>0</v>
      </c>
      <c r="F22" s="24">
        <f>ROUND(СУММЕСЛИ2(Определители!I6:I43,"1",Определители!G6:G43,"1",'Базовые цены с учетом расхода'!B6:B43),2)</f>
        <v>0</v>
      </c>
      <c r="G22" s="24"/>
      <c r="H22" s="24"/>
      <c r="I22" s="24"/>
      <c r="J22" s="40"/>
      <c r="K22" s="40"/>
      <c r="L22" s="24"/>
      <c r="N22" s="34" t="s">
        <v>306</v>
      </c>
    </row>
    <row r="23" spans="1:14" ht="10.5">
      <c r="A23" s="30">
        <v>17</v>
      </c>
      <c r="B23" s="39" t="s">
        <v>144</v>
      </c>
      <c r="C23" s="34" t="s">
        <v>292</v>
      </c>
      <c r="D23" s="37">
        <v>0</v>
      </c>
      <c r="F23" s="24">
        <f>ROUND(SUMIF(Определители!I6:I43,"=1",'Базовые цены с учетом расхода'!H6:H43),2)</f>
        <v>0</v>
      </c>
      <c r="G23" s="24"/>
      <c r="H23" s="24"/>
      <c r="I23" s="24"/>
      <c r="J23" s="40"/>
      <c r="K23" s="40"/>
      <c r="L23" s="24"/>
      <c r="N23" s="34" t="s">
        <v>307</v>
      </c>
    </row>
    <row r="24" spans="1:14" ht="10.5">
      <c r="A24" s="30">
        <v>18</v>
      </c>
      <c r="B24" s="39" t="s">
        <v>145</v>
      </c>
      <c r="C24" s="34" t="s">
        <v>292</v>
      </c>
      <c r="D24" s="37">
        <v>0</v>
      </c>
      <c r="F24" s="24">
        <f>ROUND(SUMIF(Определители!I6:I43,"=1",'Базовые цены с учетом расхода'!N6:N43),2)</f>
        <v>0</v>
      </c>
      <c r="G24" s="24"/>
      <c r="H24" s="24"/>
      <c r="I24" s="24"/>
      <c r="J24" s="40"/>
      <c r="K24" s="40"/>
      <c r="L24" s="24"/>
      <c r="N24" s="34" t="s">
        <v>308</v>
      </c>
    </row>
    <row r="25" spans="1:14" ht="10.5">
      <c r="A25" s="30">
        <v>19</v>
      </c>
      <c r="B25" s="39" t="s">
        <v>146</v>
      </c>
      <c r="C25" s="34" t="s">
        <v>292</v>
      </c>
      <c r="D25" s="37">
        <v>0</v>
      </c>
      <c r="F25" s="24">
        <f>ROUND(SUMIF(Определители!I6:I43,"=1",'Базовые цены с учетом расхода'!O6:O43),2)</f>
        <v>0</v>
      </c>
      <c r="G25" s="24"/>
      <c r="H25" s="24"/>
      <c r="I25" s="24"/>
      <c r="J25" s="40"/>
      <c r="K25" s="40"/>
      <c r="L25" s="24"/>
      <c r="N25" s="34" t="s">
        <v>309</v>
      </c>
    </row>
    <row r="26" spans="1:14" ht="10.5">
      <c r="A26" s="30">
        <v>20</v>
      </c>
      <c r="B26" s="39" t="s">
        <v>137</v>
      </c>
      <c r="C26" s="34" t="s">
        <v>292</v>
      </c>
      <c r="D26" s="37">
        <v>0</v>
      </c>
      <c r="F26" s="24">
        <f>ROUND(СУММПРОИЗВЕСЛИ(1,Определители!I6:I43," ",'Базовые цены с учетом расхода'!M6:M43,Начисления!I6:I43,0),2)</f>
        <v>0</v>
      </c>
      <c r="G26" s="24"/>
      <c r="H26" s="24"/>
      <c r="I26" s="24"/>
      <c r="J26" s="40"/>
      <c r="K26" s="40"/>
      <c r="L26" s="24"/>
      <c r="N26" s="34" t="s">
        <v>310</v>
      </c>
    </row>
    <row r="27" spans="1:14" ht="10.5">
      <c r="A27" s="30">
        <v>21</v>
      </c>
      <c r="B27" s="39" t="s">
        <v>147</v>
      </c>
      <c r="C27" s="34" t="s">
        <v>299</v>
      </c>
      <c r="D27" s="37">
        <v>0</v>
      </c>
      <c r="F27" s="24">
        <f>ROUND((F18+F24+F25),2)</f>
        <v>0</v>
      </c>
      <c r="G27" s="24"/>
      <c r="H27" s="24"/>
      <c r="I27" s="24"/>
      <c r="J27" s="40"/>
      <c r="K27" s="40"/>
      <c r="L27" s="24"/>
      <c r="N27" s="34" t="s">
        <v>311</v>
      </c>
    </row>
    <row r="28" spans="1:14" ht="10.5">
      <c r="A28" s="30">
        <v>22</v>
      </c>
      <c r="B28" s="39" t="s">
        <v>148</v>
      </c>
      <c r="C28" s="34" t="s">
        <v>292</v>
      </c>
      <c r="D28" s="37">
        <v>0</v>
      </c>
      <c r="F28" s="24">
        <f>ROUND(SUMIF(Определители!I6:I43,"=2",'Базовые цены с учетом расхода'!B6:B43),2)</f>
        <v>20143.93</v>
      </c>
      <c r="G28" s="24">
        <f>ROUND(SUMIF(Определители!I6:I43,"=2",'Базовые цены с учетом расхода'!C6:C43),2)</f>
        <v>5096.8</v>
      </c>
      <c r="H28" s="24">
        <f>ROUND(SUMIF(Определители!I6:I43,"=2",'Базовые цены с учетом расхода'!D6:D43),2)</f>
        <v>166.94</v>
      </c>
      <c r="I28" s="24">
        <f>ROUND(SUMIF(Определители!I6:I43,"=2",'Базовые цены с учетом расхода'!E6:E43),2)</f>
        <v>21.24</v>
      </c>
      <c r="J28" s="40">
        <f>ROUND(SUMIF(Определители!I6:I43,"=2",'Базовые цены с учетом расхода'!I6:I43),8)</f>
        <v>461.53817</v>
      </c>
      <c r="K28" s="40">
        <f>ROUND(SUMIF(Определители!I6:I43,"=2",'Базовые цены с учетом расхода'!K6:K43),8)</f>
        <v>1.77829</v>
      </c>
      <c r="L28" s="24">
        <f>ROUND(SUMIF(Определители!I6:I43,"=2",'Базовые цены с учетом расхода'!F6:F43),2)</f>
        <v>14880.19</v>
      </c>
      <c r="N28" s="34" t="s">
        <v>312</v>
      </c>
    </row>
    <row r="29" spans="1:14" ht="10.5">
      <c r="A29" s="30">
        <v>23</v>
      </c>
      <c r="B29" s="39" t="s">
        <v>140</v>
      </c>
      <c r="C29" s="34" t="s">
        <v>292</v>
      </c>
      <c r="D29" s="37">
        <v>0</v>
      </c>
      <c r="F29" s="24"/>
      <c r="G29" s="24"/>
      <c r="H29" s="24"/>
      <c r="I29" s="24"/>
      <c r="J29" s="40"/>
      <c r="K29" s="40"/>
      <c r="L29" s="24"/>
      <c r="N29" s="34" t="s">
        <v>313</v>
      </c>
    </row>
    <row r="30" spans="1:14" ht="10.5">
      <c r="A30" s="30">
        <v>24</v>
      </c>
      <c r="B30" s="39" t="s">
        <v>149</v>
      </c>
      <c r="C30" s="34" t="s">
        <v>292</v>
      </c>
      <c r="D30" s="37">
        <v>0</v>
      </c>
      <c r="F30" s="24">
        <f>ROUND(SUMIF(Определители!G6:G43,"=1",'Базовые цены с учетом расхода'!F6:F43),2)</f>
        <v>10535.31</v>
      </c>
      <c r="G30" s="24"/>
      <c r="H30" s="24"/>
      <c r="I30" s="24"/>
      <c r="J30" s="40"/>
      <c r="K30" s="40"/>
      <c r="L30" s="24"/>
      <c r="N30" s="34" t="s">
        <v>314</v>
      </c>
    </row>
    <row r="31" spans="1:14" ht="10.5">
      <c r="A31" s="30">
        <v>25</v>
      </c>
      <c r="B31" s="39" t="s">
        <v>144</v>
      </c>
      <c r="C31" s="34" t="s">
        <v>292</v>
      </c>
      <c r="D31" s="37">
        <v>0</v>
      </c>
      <c r="F31" s="24">
        <f>ROUND(SUMIF(Определители!I6:I43,"=2",'Базовые цены с учетом расхода'!H6:H43),2)</f>
        <v>0</v>
      </c>
      <c r="G31" s="24"/>
      <c r="H31" s="24"/>
      <c r="I31" s="24"/>
      <c r="J31" s="40"/>
      <c r="K31" s="40"/>
      <c r="L31" s="24"/>
      <c r="N31" s="34" t="s">
        <v>315</v>
      </c>
    </row>
    <row r="32" spans="1:14" ht="10.5">
      <c r="A32" s="30">
        <v>26</v>
      </c>
      <c r="B32" s="39" t="s">
        <v>145</v>
      </c>
      <c r="C32" s="34" t="s">
        <v>292</v>
      </c>
      <c r="D32" s="37">
        <v>0</v>
      </c>
      <c r="F32" s="24">
        <f>ROUND(SUMIF(Определители!I6:I43,"=2",'Базовые цены с учетом расхода'!N6:N43),2)</f>
        <v>4156.24</v>
      </c>
      <c r="G32" s="24"/>
      <c r="H32" s="24"/>
      <c r="I32" s="24"/>
      <c r="J32" s="40"/>
      <c r="K32" s="40"/>
      <c r="L32" s="24"/>
      <c r="N32" s="34" t="s">
        <v>316</v>
      </c>
    </row>
    <row r="33" spans="1:14" ht="10.5">
      <c r="A33" s="30">
        <v>27</v>
      </c>
      <c r="B33" s="39" t="s">
        <v>146</v>
      </c>
      <c r="C33" s="34" t="s">
        <v>292</v>
      </c>
      <c r="D33" s="37">
        <v>0</v>
      </c>
      <c r="F33" s="24">
        <f>ROUND(SUMIF(Определители!I6:I43,"=2",'Базовые цены с учетом расхода'!O6:O43),2)</f>
        <v>2655.44</v>
      </c>
      <c r="G33" s="24"/>
      <c r="H33" s="24"/>
      <c r="I33" s="24"/>
      <c r="J33" s="40"/>
      <c r="K33" s="40"/>
      <c r="L33" s="24"/>
      <c r="N33" s="34" t="s">
        <v>317</v>
      </c>
    </row>
    <row r="34" spans="1:14" ht="10.5">
      <c r="A34" s="30">
        <v>28</v>
      </c>
      <c r="B34" s="39" t="s">
        <v>152</v>
      </c>
      <c r="C34" s="34" t="s">
        <v>299</v>
      </c>
      <c r="D34" s="37">
        <v>0</v>
      </c>
      <c r="F34" s="24">
        <f>ROUND((F28+F32+F33),2)</f>
        <v>26955.61</v>
      </c>
      <c r="G34" s="24"/>
      <c r="H34" s="24"/>
      <c r="I34" s="24"/>
      <c r="J34" s="40"/>
      <c r="K34" s="40"/>
      <c r="L34" s="24"/>
      <c r="N34" s="34" t="s">
        <v>318</v>
      </c>
    </row>
    <row r="35" spans="1:14" ht="10.5">
      <c r="A35" s="30">
        <v>29</v>
      </c>
      <c r="B35" s="39" t="s">
        <v>153</v>
      </c>
      <c r="C35" s="34" t="s">
        <v>292</v>
      </c>
      <c r="D35" s="37">
        <v>0</v>
      </c>
      <c r="F35" s="24">
        <f>ROUND(SUMIF(Определители!I6:I43,"=3",'Базовые цены с учетом расхода'!B6:B43),2)</f>
        <v>14.37</v>
      </c>
      <c r="G35" s="24">
        <f>ROUND(SUMIF(Определители!I6:I43,"=3",'Базовые цены с учетом расхода'!C6:C43),2)</f>
        <v>0.63</v>
      </c>
      <c r="H35" s="24">
        <f>ROUND(SUMIF(Определители!I6:I43,"=3",'Базовые цены с учетом расхода'!D6:D43),2)</f>
        <v>0.18</v>
      </c>
      <c r="I35" s="24">
        <f>ROUND(SUMIF(Определители!I6:I43,"=3",'Базовые цены с учетом расхода'!E6:E43),2)</f>
        <v>0</v>
      </c>
      <c r="J35" s="40">
        <f>ROUND(SUMIF(Определители!I6:I43,"=3",'Базовые цены с учетом расхода'!I6:I43),8)</f>
        <v>0.0584085</v>
      </c>
      <c r="K35" s="40">
        <f>ROUND(SUMIF(Определители!I6:I43,"=3",'Базовые цены с учетом расхода'!K6:K43),8)</f>
        <v>0.00015</v>
      </c>
      <c r="L35" s="24">
        <f>ROUND(SUMIF(Определители!I6:I43,"=3",'Базовые цены с учетом расхода'!F6:F43),2)</f>
        <v>13.56</v>
      </c>
      <c r="N35" s="34" t="s">
        <v>319</v>
      </c>
    </row>
    <row r="36" spans="1:14" ht="10.5">
      <c r="A36" s="30">
        <v>30</v>
      </c>
      <c r="B36" s="39" t="s">
        <v>144</v>
      </c>
      <c r="C36" s="34" t="s">
        <v>292</v>
      </c>
      <c r="D36" s="37">
        <v>0</v>
      </c>
      <c r="F36" s="24">
        <f>ROUND(SUMIF(Определители!I6:I43,"=3",'Базовые цены с учетом расхода'!H6:H43),2)</f>
        <v>0</v>
      </c>
      <c r="G36" s="24"/>
      <c r="H36" s="24"/>
      <c r="I36" s="24"/>
      <c r="J36" s="40"/>
      <c r="K36" s="40"/>
      <c r="L36" s="24"/>
      <c r="N36" s="34" t="s">
        <v>320</v>
      </c>
    </row>
    <row r="37" spans="1:14" ht="10.5">
      <c r="A37" s="30">
        <v>31</v>
      </c>
      <c r="B37" s="39" t="s">
        <v>145</v>
      </c>
      <c r="C37" s="34" t="s">
        <v>292</v>
      </c>
      <c r="D37" s="37">
        <v>0</v>
      </c>
      <c r="F37" s="24">
        <f>ROUND(SUMIF(Определители!I6:I43,"=3",'Базовые цены с учетом расхода'!N6:N43),2)</f>
        <v>0.51</v>
      </c>
      <c r="G37" s="24"/>
      <c r="H37" s="24"/>
      <c r="I37" s="24"/>
      <c r="J37" s="40"/>
      <c r="K37" s="40"/>
      <c r="L37" s="24"/>
      <c r="N37" s="34" t="s">
        <v>321</v>
      </c>
    </row>
    <row r="38" spans="1:14" ht="10.5">
      <c r="A38" s="30">
        <v>32</v>
      </c>
      <c r="B38" s="39" t="s">
        <v>146</v>
      </c>
      <c r="C38" s="34" t="s">
        <v>292</v>
      </c>
      <c r="D38" s="37">
        <v>0</v>
      </c>
      <c r="F38" s="24">
        <f>ROUND(SUMIF(Определители!I6:I43,"=3",'Базовые цены с учетом расхода'!O6:O43),2)</f>
        <v>0.45</v>
      </c>
      <c r="G38" s="24"/>
      <c r="H38" s="24"/>
      <c r="I38" s="24"/>
      <c r="J38" s="40"/>
      <c r="K38" s="40"/>
      <c r="L38" s="24"/>
      <c r="N38" s="34" t="s">
        <v>322</v>
      </c>
    </row>
    <row r="39" spans="1:14" ht="10.5">
      <c r="A39" s="30">
        <v>33</v>
      </c>
      <c r="B39" s="39" t="s">
        <v>156</v>
      </c>
      <c r="C39" s="34" t="s">
        <v>299</v>
      </c>
      <c r="D39" s="37">
        <v>0</v>
      </c>
      <c r="F39" s="24">
        <f>ROUND((F35+F37+F38),2)</f>
        <v>15.33</v>
      </c>
      <c r="G39" s="24"/>
      <c r="H39" s="24"/>
      <c r="I39" s="24"/>
      <c r="J39" s="40"/>
      <c r="K39" s="40"/>
      <c r="L39" s="24"/>
      <c r="N39" s="34" t="s">
        <v>323</v>
      </c>
    </row>
    <row r="40" spans="1:14" ht="10.5">
      <c r="A40" s="30">
        <v>34</v>
      </c>
      <c r="B40" s="39" t="s">
        <v>157</v>
      </c>
      <c r="C40" s="34" t="s">
        <v>292</v>
      </c>
      <c r="D40" s="37">
        <v>0</v>
      </c>
      <c r="F40" s="24">
        <f>ROUND(SUMIF(Определители!I6:I43,"=4",'Базовые цены с учетом расхода'!B6:B43),2)</f>
        <v>0</v>
      </c>
      <c r="G40" s="24">
        <f>ROUND(SUMIF(Определители!I6:I43,"=4",'Базовые цены с учетом расхода'!C6:C43),2)</f>
        <v>0</v>
      </c>
      <c r="H40" s="24">
        <f>ROUND(SUMIF(Определители!I6:I43,"=4",'Базовые цены с учетом расхода'!D6:D43),2)</f>
        <v>0</v>
      </c>
      <c r="I40" s="24">
        <f>ROUND(SUMIF(Определители!I6:I43,"=4",'Базовые цены с учетом расхода'!E6:E43),2)</f>
        <v>0</v>
      </c>
      <c r="J40" s="40">
        <f>ROUND(SUMIF(Определители!I6:I43,"=4",'Базовые цены с учетом расхода'!I6:I43),8)</f>
        <v>0</v>
      </c>
      <c r="K40" s="40">
        <f>ROUND(SUMIF(Определители!I6:I43,"=4",'Базовые цены с учетом расхода'!K6:K43),8)</f>
        <v>0</v>
      </c>
      <c r="L40" s="24">
        <f>ROUND(SUMIF(Определители!I6:I43,"=4",'Базовые цены с учетом расхода'!F6:F43),2)</f>
        <v>0</v>
      </c>
      <c r="N40" s="34" t="s">
        <v>324</v>
      </c>
    </row>
    <row r="41" spans="1:14" ht="10.5">
      <c r="A41" s="30">
        <v>35</v>
      </c>
      <c r="B41" s="39" t="s">
        <v>140</v>
      </c>
      <c r="C41" s="34" t="s">
        <v>292</v>
      </c>
      <c r="D41" s="37">
        <v>0</v>
      </c>
      <c r="F41" s="24"/>
      <c r="G41" s="24"/>
      <c r="H41" s="24"/>
      <c r="I41" s="24"/>
      <c r="J41" s="40"/>
      <c r="K41" s="40"/>
      <c r="L41" s="24"/>
      <c r="N41" s="34" t="s">
        <v>325</v>
      </c>
    </row>
    <row r="42" spans="1:14" ht="10.5">
      <c r="A42" s="30">
        <v>36</v>
      </c>
      <c r="B42" s="39" t="s">
        <v>158</v>
      </c>
      <c r="C42" s="34" t="s">
        <v>292</v>
      </c>
      <c r="D42" s="37">
        <v>0</v>
      </c>
      <c r="F42" s="24"/>
      <c r="G42" s="24"/>
      <c r="H42" s="24"/>
      <c r="I42" s="24"/>
      <c r="J42" s="40"/>
      <c r="K42" s="40"/>
      <c r="L42" s="24"/>
      <c r="N42" s="34" t="s">
        <v>326</v>
      </c>
    </row>
    <row r="43" spans="1:14" ht="10.5">
      <c r="A43" s="30">
        <v>37</v>
      </c>
      <c r="B43" s="39" t="s">
        <v>144</v>
      </c>
      <c r="C43" s="34" t="s">
        <v>292</v>
      </c>
      <c r="D43" s="37">
        <v>0</v>
      </c>
      <c r="F43" s="24">
        <f>ROUND(SUMIF(Определители!I6:I43,"=4",'Базовые цены с учетом расхода'!H6:H43),2)</f>
        <v>0</v>
      </c>
      <c r="G43" s="24"/>
      <c r="H43" s="24"/>
      <c r="I43" s="24"/>
      <c r="J43" s="40"/>
      <c r="K43" s="40"/>
      <c r="L43" s="24"/>
      <c r="N43" s="34" t="s">
        <v>327</v>
      </c>
    </row>
    <row r="44" spans="1:14" ht="10.5">
      <c r="A44" s="30">
        <v>38</v>
      </c>
      <c r="B44" s="39" t="s">
        <v>145</v>
      </c>
      <c r="C44" s="34" t="s">
        <v>292</v>
      </c>
      <c r="D44" s="37">
        <v>0</v>
      </c>
      <c r="F44" s="24">
        <f>ROUND(SUMIF(Определители!I6:I43,"=4",'Базовые цены с учетом расхода'!N6:N43),2)</f>
        <v>0</v>
      </c>
      <c r="G44" s="24"/>
      <c r="H44" s="24"/>
      <c r="I44" s="24"/>
      <c r="J44" s="40"/>
      <c r="K44" s="40"/>
      <c r="L44" s="24"/>
      <c r="N44" s="34" t="s">
        <v>328</v>
      </c>
    </row>
    <row r="45" spans="1:14" ht="10.5">
      <c r="A45" s="30">
        <v>39</v>
      </c>
      <c r="B45" s="39" t="s">
        <v>146</v>
      </c>
      <c r="C45" s="34" t="s">
        <v>292</v>
      </c>
      <c r="D45" s="37">
        <v>0</v>
      </c>
      <c r="F45" s="24">
        <f>ROUND(SUMIF(Определители!I6:I43,"=4",'Базовые цены с учетом расхода'!O6:O43),2)</f>
        <v>0</v>
      </c>
      <c r="G45" s="24"/>
      <c r="H45" s="24"/>
      <c r="I45" s="24"/>
      <c r="J45" s="40"/>
      <c r="K45" s="40"/>
      <c r="L45" s="24"/>
      <c r="N45" s="34" t="s">
        <v>329</v>
      </c>
    </row>
    <row r="46" spans="1:14" ht="10.5">
      <c r="A46" s="30">
        <v>40</v>
      </c>
      <c r="B46" s="39" t="s">
        <v>137</v>
      </c>
      <c r="C46" s="34" t="s">
        <v>292</v>
      </c>
      <c r="D46" s="37">
        <v>0</v>
      </c>
      <c r="F46" s="24">
        <f>ROUND(СУММПРОИЗВЕСЛИ(1,Определители!I6:I43," ",'Базовые цены с учетом расхода'!M6:M43,Начисления!I6:I43,0),2)</f>
        <v>0</v>
      </c>
      <c r="G46" s="24"/>
      <c r="H46" s="24"/>
      <c r="I46" s="24"/>
      <c r="J46" s="40"/>
      <c r="K46" s="40"/>
      <c r="L46" s="24"/>
      <c r="N46" s="34" t="s">
        <v>330</v>
      </c>
    </row>
    <row r="47" spans="1:14" ht="10.5">
      <c r="A47" s="30">
        <v>41</v>
      </c>
      <c r="B47" s="39" t="s">
        <v>159</v>
      </c>
      <c r="C47" s="34" t="s">
        <v>299</v>
      </c>
      <c r="D47" s="37">
        <v>0</v>
      </c>
      <c r="F47" s="24">
        <f>ROUND((F40+F44+F45),2)</f>
        <v>0</v>
      </c>
      <c r="G47" s="24"/>
      <c r="H47" s="24"/>
      <c r="I47" s="24"/>
      <c r="J47" s="40"/>
      <c r="K47" s="40"/>
      <c r="L47" s="24"/>
      <c r="N47" s="34" t="s">
        <v>331</v>
      </c>
    </row>
    <row r="48" spans="1:14" ht="10.5">
      <c r="A48" s="30">
        <v>42</v>
      </c>
      <c r="B48" s="39" t="s">
        <v>160</v>
      </c>
      <c r="C48" s="34" t="s">
        <v>292</v>
      </c>
      <c r="D48" s="37">
        <v>0</v>
      </c>
      <c r="F48" s="24">
        <f>ROUND(SUMIF(Определители!I6:I43,"=5",'Базовые цены с учетом расхода'!B6:B43),2)</f>
        <v>0</v>
      </c>
      <c r="G48" s="24">
        <f>ROUND(SUMIF(Определители!I6:I43,"=5",'Базовые цены с учетом расхода'!C6:C43),2)</f>
        <v>0</v>
      </c>
      <c r="H48" s="24">
        <f>ROUND(SUMIF(Определители!I6:I43,"=5",'Базовые цены с учетом расхода'!D6:D43),2)</f>
        <v>0</v>
      </c>
      <c r="I48" s="24">
        <f>ROUND(SUMIF(Определители!I6:I43,"=5",'Базовые цены с учетом расхода'!E6:E43),2)</f>
        <v>0</v>
      </c>
      <c r="J48" s="40">
        <f>ROUND(SUMIF(Определители!I6:I43,"=5",'Базовые цены с учетом расхода'!I6:I43),8)</f>
        <v>0</v>
      </c>
      <c r="K48" s="40">
        <f>ROUND(SUMIF(Определители!I6:I43,"=5",'Базовые цены с учетом расхода'!K6:K43),8)</f>
        <v>0</v>
      </c>
      <c r="L48" s="24">
        <f>ROUND(SUMIF(Определители!I6:I43,"=5",'Базовые цены с учетом расхода'!F6:F43),2)</f>
        <v>0</v>
      </c>
      <c r="N48" s="34" t="s">
        <v>332</v>
      </c>
    </row>
    <row r="49" spans="1:14" ht="10.5">
      <c r="A49" s="30">
        <v>43</v>
      </c>
      <c r="B49" s="39" t="s">
        <v>144</v>
      </c>
      <c r="C49" s="34" t="s">
        <v>292</v>
      </c>
      <c r="D49" s="37">
        <v>0</v>
      </c>
      <c r="F49" s="24">
        <f>ROUND(SUMIF(Определители!I6:I43,"=5",'Базовые цены с учетом расхода'!H6:H43),2)</f>
        <v>0</v>
      </c>
      <c r="G49" s="24"/>
      <c r="H49" s="24"/>
      <c r="I49" s="24"/>
      <c r="J49" s="40"/>
      <c r="K49" s="40"/>
      <c r="L49" s="24"/>
      <c r="N49" s="34" t="s">
        <v>333</v>
      </c>
    </row>
    <row r="50" spans="1:14" ht="10.5">
      <c r="A50" s="30">
        <v>44</v>
      </c>
      <c r="B50" s="39" t="s">
        <v>145</v>
      </c>
      <c r="C50" s="34" t="s">
        <v>292</v>
      </c>
      <c r="D50" s="37">
        <v>0</v>
      </c>
      <c r="F50" s="24">
        <f>ROUND(SUMIF(Определители!I6:I43,"=5",'Базовые цены с учетом расхода'!N6:N43),2)</f>
        <v>0</v>
      </c>
      <c r="G50" s="24"/>
      <c r="H50" s="24"/>
      <c r="I50" s="24"/>
      <c r="J50" s="40"/>
      <c r="K50" s="40"/>
      <c r="L50" s="24"/>
      <c r="N50" s="34" t="s">
        <v>334</v>
      </c>
    </row>
    <row r="51" spans="1:14" ht="10.5">
      <c r="A51" s="30">
        <v>45</v>
      </c>
      <c r="B51" s="39" t="s">
        <v>146</v>
      </c>
      <c r="C51" s="34" t="s">
        <v>292</v>
      </c>
      <c r="D51" s="37">
        <v>0</v>
      </c>
      <c r="F51" s="24">
        <f>ROUND(SUMIF(Определители!I6:I43,"=5",'Базовые цены с учетом расхода'!O6:O43),2)</f>
        <v>0</v>
      </c>
      <c r="G51" s="24"/>
      <c r="H51" s="24"/>
      <c r="I51" s="24"/>
      <c r="J51" s="40"/>
      <c r="K51" s="40"/>
      <c r="L51" s="24"/>
      <c r="N51" s="34" t="s">
        <v>335</v>
      </c>
    </row>
    <row r="52" spans="1:14" ht="10.5">
      <c r="A52" s="30">
        <v>46</v>
      </c>
      <c r="B52" s="39" t="s">
        <v>161</v>
      </c>
      <c r="C52" s="34" t="s">
        <v>299</v>
      </c>
      <c r="D52" s="37">
        <v>0</v>
      </c>
      <c r="F52" s="24">
        <f>ROUND((F48+F50+F51),2)</f>
        <v>0</v>
      </c>
      <c r="G52" s="24"/>
      <c r="H52" s="24"/>
      <c r="I52" s="24"/>
      <c r="J52" s="40"/>
      <c r="K52" s="40"/>
      <c r="L52" s="24"/>
      <c r="N52" s="34" t="s">
        <v>336</v>
      </c>
    </row>
    <row r="53" spans="1:14" ht="10.5">
      <c r="A53" s="30">
        <v>47</v>
      </c>
      <c r="B53" s="39" t="s">
        <v>162</v>
      </c>
      <c r="C53" s="34" t="s">
        <v>292</v>
      </c>
      <c r="D53" s="37">
        <v>0</v>
      </c>
      <c r="F53" s="24">
        <f>ROUND(SUMIF(Определители!I6:I43,"=6",'Базовые цены с учетом расхода'!B6:B43),2)</f>
        <v>0</v>
      </c>
      <c r="G53" s="24">
        <f>ROUND(SUMIF(Определители!I6:I43,"=6",'Базовые цены с учетом расхода'!C6:C43),2)</f>
        <v>0</v>
      </c>
      <c r="H53" s="24">
        <f>ROUND(SUMIF(Определители!I6:I43,"=6",'Базовые цены с учетом расхода'!D6:D43),2)</f>
        <v>0</v>
      </c>
      <c r="I53" s="24">
        <f>ROUND(SUMIF(Определители!I6:I43,"=6",'Базовые цены с учетом расхода'!E6:E43),2)</f>
        <v>0</v>
      </c>
      <c r="J53" s="40">
        <f>ROUND(SUMIF(Определители!I6:I43,"=6",'Базовые цены с учетом расхода'!I6:I43),8)</f>
        <v>0</v>
      </c>
      <c r="K53" s="40">
        <f>ROUND(SUMIF(Определители!I6:I43,"=6",'Базовые цены с учетом расхода'!K6:K43),8)</f>
        <v>0</v>
      </c>
      <c r="L53" s="24">
        <f>ROUND(SUMIF(Определители!I6:I43,"=6",'Базовые цены с учетом расхода'!F6:F43),2)</f>
        <v>0</v>
      </c>
      <c r="N53" s="34" t="s">
        <v>337</v>
      </c>
    </row>
    <row r="54" spans="1:14" ht="10.5">
      <c r="A54" s="30">
        <v>48</v>
      </c>
      <c r="B54" s="39" t="s">
        <v>144</v>
      </c>
      <c r="C54" s="34" t="s">
        <v>292</v>
      </c>
      <c r="D54" s="37">
        <v>0</v>
      </c>
      <c r="F54" s="24">
        <f>ROUND(SUMIF(Определители!I6:I43,"=6",'Базовые цены с учетом расхода'!H6:H43),2)</f>
        <v>0</v>
      </c>
      <c r="G54" s="24"/>
      <c r="H54" s="24"/>
      <c r="I54" s="24"/>
      <c r="J54" s="40"/>
      <c r="K54" s="40"/>
      <c r="L54" s="24"/>
      <c r="N54" s="34" t="s">
        <v>338</v>
      </c>
    </row>
    <row r="55" spans="1:14" ht="10.5">
      <c r="A55" s="30">
        <v>49</v>
      </c>
      <c r="B55" s="39" t="s">
        <v>145</v>
      </c>
      <c r="C55" s="34" t="s">
        <v>292</v>
      </c>
      <c r="D55" s="37">
        <v>0</v>
      </c>
      <c r="F55" s="24">
        <f>ROUND(SUMIF(Определители!I6:I43,"=6",'Базовые цены с учетом расхода'!N6:N43),2)</f>
        <v>0</v>
      </c>
      <c r="G55" s="24"/>
      <c r="H55" s="24"/>
      <c r="I55" s="24"/>
      <c r="J55" s="40"/>
      <c r="K55" s="40"/>
      <c r="L55" s="24"/>
      <c r="N55" s="34" t="s">
        <v>339</v>
      </c>
    </row>
    <row r="56" spans="1:14" ht="10.5">
      <c r="A56" s="30">
        <v>50</v>
      </c>
      <c r="B56" s="39" t="s">
        <v>146</v>
      </c>
      <c r="C56" s="34" t="s">
        <v>292</v>
      </c>
      <c r="D56" s="37">
        <v>0</v>
      </c>
      <c r="F56" s="24">
        <f>ROUND(SUMIF(Определители!I6:I43,"=6",'Базовые цены с учетом расхода'!O6:O43),2)</f>
        <v>0</v>
      </c>
      <c r="G56" s="24"/>
      <c r="H56" s="24"/>
      <c r="I56" s="24"/>
      <c r="J56" s="40"/>
      <c r="K56" s="40"/>
      <c r="L56" s="24"/>
      <c r="N56" s="34" t="s">
        <v>340</v>
      </c>
    </row>
    <row r="57" spans="1:14" ht="10.5">
      <c r="A57" s="30">
        <v>51</v>
      </c>
      <c r="B57" s="39" t="s">
        <v>163</v>
      </c>
      <c r="C57" s="34" t="s">
        <v>299</v>
      </c>
      <c r="D57" s="37">
        <v>0</v>
      </c>
      <c r="F57" s="24">
        <f>ROUND((F53+F55+F56),2)</f>
        <v>0</v>
      </c>
      <c r="G57" s="24"/>
      <c r="H57" s="24"/>
      <c r="I57" s="24"/>
      <c r="J57" s="40"/>
      <c r="K57" s="40"/>
      <c r="L57" s="24"/>
      <c r="N57" s="34" t="s">
        <v>341</v>
      </c>
    </row>
    <row r="58" spans="1:14" ht="10.5">
      <c r="A58" s="30">
        <v>52</v>
      </c>
      <c r="B58" s="39" t="s">
        <v>164</v>
      </c>
      <c r="C58" s="34" t="s">
        <v>292</v>
      </c>
      <c r="D58" s="37">
        <v>0</v>
      </c>
      <c r="F58" s="24">
        <f>ROUND(SUMIF(Определители!I6:I43,"=7",'Базовые цены с учетом расхода'!B6:B43),2)</f>
        <v>0</v>
      </c>
      <c r="G58" s="24">
        <f>ROUND(SUMIF(Определители!I6:I43,"=7",'Базовые цены с учетом расхода'!C6:C43),2)</f>
        <v>0</v>
      </c>
      <c r="H58" s="24">
        <f>ROUND(SUMIF(Определители!I6:I43,"=7",'Базовые цены с учетом расхода'!D6:D43),2)</f>
        <v>0</v>
      </c>
      <c r="I58" s="24">
        <f>ROUND(SUMIF(Определители!I6:I43,"=7",'Базовые цены с учетом расхода'!E6:E43),2)</f>
        <v>0</v>
      </c>
      <c r="J58" s="40">
        <f>ROUND(SUMIF(Определители!I6:I43,"=7",'Базовые цены с учетом расхода'!I6:I43),8)</f>
        <v>0</v>
      </c>
      <c r="K58" s="40">
        <f>ROUND(SUMIF(Определители!I6:I43,"=7",'Базовые цены с учетом расхода'!K6:K43),8)</f>
        <v>0</v>
      </c>
      <c r="L58" s="24">
        <f>ROUND(SUMIF(Определители!I6:I43,"=7",'Базовые цены с учетом расхода'!F6:F43),2)</f>
        <v>0</v>
      </c>
      <c r="N58" s="34" t="s">
        <v>342</v>
      </c>
    </row>
    <row r="59" spans="1:14" ht="10.5">
      <c r="A59" s="30">
        <v>53</v>
      </c>
      <c r="B59" s="39" t="s">
        <v>140</v>
      </c>
      <c r="C59" s="34" t="s">
        <v>292</v>
      </c>
      <c r="D59" s="37">
        <v>0</v>
      </c>
      <c r="F59" s="24"/>
      <c r="G59" s="24"/>
      <c r="H59" s="24"/>
      <c r="I59" s="24"/>
      <c r="J59" s="40"/>
      <c r="K59" s="40"/>
      <c r="L59" s="24"/>
      <c r="N59" s="34" t="s">
        <v>343</v>
      </c>
    </row>
    <row r="60" spans="1:14" ht="10.5">
      <c r="A60" s="30">
        <v>54</v>
      </c>
      <c r="B60" s="39" t="s">
        <v>165</v>
      </c>
      <c r="C60" s="34" t="s">
        <v>292</v>
      </c>
      <c r="D60" s="37">
        <v>0</v>
      </c>
      <c r="F60" s="24">
        <f>ROUND(SUMIF(Определители!G6:G43,"=1",'Базовые цены с учетом расхода'!F6:F43),2)</f>
        <v>10535.31</v>
      </c>
      <c r="G60" s="24"/>
      <c r="H60" s="24"/>
      <c r="I60" s="24"/>
      <c r="J60" s="40"/>
      <c r="K60" s="40"/>
      <c r="L60" s="24"/>
      <c r="N60" s="34" t="s">
        <v>344</v>
      </c>
    </row>
    <row r="61" spans="1:14" ht="10.5">
      <c r="A61" s="30">
        <v>55</v>
      </c>
      <c r="B61" s="39" t="s">
        <v>144</v>
      </c>
      <c r="C61" s="34" t="s">
        <v>292</v>
      </c>
      <c r="D61" s="37">
        <v>0</v>
      </c>
      <c r="F61" s="24">
        <f>ROUND(SUMIF(Определители!I6:I43,"=7",'Базовые цены с учетом расхода'!H6:H43),2)</f>
        <v>0</v>
      </c>
      <c r="G61" s="24"/>
      <c r="H61" s="24"/>
      <c r="I61" s="24"/>
      <c r="J61" s="40"/>
      <c r="K61" s="40"/>
      <c r="L61" s="24"/>
      <c r="N61" s="34" t="s">
        <v>345</v>
      </c>
    </row>
    <row r="62" spans="1:14" ht="10.5">
      <c r="A62" s="30">
        <v>56</v>
      </c>
      <c r="B62" s="39" t="s">
        <v>166</v>
      </c>
      <c r="C62" s="34" t="s">
        <v>292</v>
      </c>
      <c r="D62" s="37">
        <v>0</v>
      </c>
      <c r="F62" s="24">
        <f>ROUND(SUMIF(Определители!I6:I43,"=7",'Базовые цены с учетом расхода'!N6:N43),2)</f>
        <v>0</v>
      </c>
      <c r="G62" s="24"/>
      <c r="H62" s="24"/>
      <c r="I62" s="24"/>
      <c r="J62" s="40"/>
      <c r="K62" s="40"/>
      <c r="L62" s="24"/>
      <c r="N62" s="34" t="s">
        <v>346</v>
      </c>
    </row>
    <row r="63" spans="1:14" ht="10.5">
      <c r="A63" s="30">
        <v>57</v>
      </c>
      <c r="B63" s="39" t="s">
        <v>146</v>
      </c>
      <c r="C63" s="34" t="s">
        <v>292</v>
      </c>
      <c r="D63" s="37">
        <v>0</v>
      </c>
      <c r="F63" s="24">
        <f>ROUND(SUMIF(Определители!I6:I43,"=7",'Базовые цены с учетом расхода'!O6:O43),2)</f>
        <v>0</v>
      </c>
      <c r="G63" s="24"/>
      <c r="H63" s="24"/>
      <c r="I63" s="24"/>
      <c r="J63" s="40"/>
      <c r="K63" s="40"/>
      <c r="L63" s="24"/>
      <c r="N63" s="34" t="s">
        <v>347</v>
      </c>
    </row>
    <row r="64" spans="1:14" ht="10.5">
      <c r="A64" s="30">
        <v>58</v>
      </c>
      <c r="B64" s="39" t="s">
        <v>167</v>
      </c>
      <c r="C64" s="34" t="s">
        <v>299</v>
      </c>
      <c r="D64" s="37">
        <v>0</v>
      </c>
      <c r="F64" s="24">
        <f>ROUND((F58+F62+F63),2)</f>
        <v>0</v>
      </c>
      <c r="G64" s="24"/>
      <c r="H64" s="24"/>
      <c r="I64" s="24"/>
      <c r="J64" s="40"/>
      <c r="K64" s="40"/>
      <c r="L64" s="24"/>
      <c r="N64" s="34" t="s">
        <v>348</v>
      </c>
    </row>
    <row r="65" spans="1:14" ht="10.5">
      <c r="A65" s="30">
        <v>59</v>
      </c>
      <c r="B65" s="39" t="s">
        <v>168</v>
      </c>
      <c r="C65" s="34" t="s">
        <v>292</v>
      </c>
      <c r="D65" s="37">
        <v>0</v>
      </c>
      <c r="F65" s="24">
        <f>ROUND(SUMIF(Определители!I6:I43,"=9",'Базовые цены с учетом расхода'!B6:B43),2)</f>
        <v>0</v>
      </c>
      <c r="G65" s="24">
        <f>ROUND(SUMIF(Определители!I6:I43,"=9",'Базовые цены с учетом расхода'!C6:C43),2)</f>
        <v>0</v>
      </c>
      <c r="H65" s="24">
        <f>ROUND(SUMIF(Определители!I6:I43,"=9",'Базовые цены с учетом расхода'!D6:D43),2)</f>
        <v>0</v>
      </c>
      <c r="I65" s="24">
        <f>ROUND(SUMIF(Определители!I6:I43,"=9",'Базовые цены с учетом расхода'!E6:E43),2)</f>
        <v>0</v>
      </c>
      <c r="J65" s="40">
        <f>ROUND(SUMIF(Определители!I6:I43,"=9",'Базовые цены с учетом расхода'!I6:I43),8)</f>
        <v>0</v>
      </c>
      <c r="K65" s="40">
        <f>ROUND(SUMIF(Определители!I6:I43,"=9",'Базовые цены с учетом расхода'!K6:K43),8)</f>
        <v>0</v>
      </c>
      <c r="L65" s="24">
        <f>ROUND(SUMIF(Определители!I6:I43,"=9",'Базовые цены с учетом расхода'!F6:F43),2)</f>
        <v>0</v>
      </c>
      <c r="N65" s="34" t="s">
        <v>349</v>
      </c>
    </row>
    <row r="66" spans="1:14" ht="10.5">
      <c r="A66" s="30">
        <v>60</v>
      </c>
      <c r="B66" s="39" t="s">
        <v>166</v>
      </c>
      <c r="C66" s="34" t="s">
        <v>292</v>
      </c>
      <c r="D66" s="37">
        <v>0</v>
      </c>
      <c r="F66" s="24">
        <f>ROUND(SUMIF(Определители!I6:I43,"=9",'Базовые цены с учетом расхода'!N6:N43),2)</f>
        <v>0</v>
      </c>
      <c r="G66" s="24"/>
      <c r="H66" s="24"/>
      <c r="I66" s="24"/>
      <c r="J66" s="40"/>
      <c r="K66" s="40"/>
      <c r="L66" s="24"/>
      <c r="N66" s="34" t="s">
        <v>350</v>
      </c>
    </row>
    <row r="67" spans="1:14" ht="10.5">
      <c r="A67" s="30">
        <v>61</v>
      </c>
      <c r="B67" s="39" t="s">
        <v>146</v>
      </c>
      <c r="C67" s="34" t="s">
        <v>292</v>
      </c>
      <c r="D67" s="37">
        <v>0</v>
      </c>
      <c r="F67" s="24">
        <f>ROUND(SUMIF(Определители!I6:I43,"=9",'Базовые цены с учетом расхода'!O6:O43),2)</f>
        <v>0</v>
      </c>
      <c r="G67" s="24"/>
      <c r="H67" s="24"/>
      <c r="I67" s="24"/>
      <c r="J67" s="40"/>
      <c r="K67" s="40"/>
      <c r="L67" s="24"/>
      <c r="N67" s="34" t="s">
        <v>351</v>
      </c>
    </row>
    <row r="68" spans="1:14" ht="10.5">
      <c r="A68" s="30">
        <v>62</v>
      </c>
      <c r="B68" s="39" t="s">
        <v>169</v>
      </c>
      <c r="C68" s="34" t="s">
        <v>299</v>
      </c>
      <c r="D68" s="37">
        <v>0</v>
      </c>
      <c r="F68" s="24">
        <f>ROUND((F65+F66+F67),2)</f>
        <v>0</v>
      </c>
      <c r="G68" s="24"/>
      <c r="H68" s="24"/>
      <c r="I68" s="24"/>
      <c r="J68" s="40"/>
      <c r="K68" s="40"/>
      <c r="L68" s="24"/>
      <c r="N68" s="34" t="s">
        <v>352</v>
      </c>
    </row>
    <row r="69" spans="1:14" ht="10.5">
      <c r="A69" s="30">
        <v>63</v>
      </c>
      <c r="B69" s="39" t="s">
        <v>170</v>
      </c>
      <c r="C69" s="34" t="s">
        <v>292</v>
      </c>
      <c r="D69" s="37">
        <v>0</v>
      </c>
      <c r="F69" s="24">
        <f>ROUND(SUMIF(Определители!I6:I43,"=:",'Базовые цены с учетом расхода'!B6:B43),2)</f>
        <v>0</v>
      </c>
      <c r="G69" s="24">
        <f>ROUND(SUMIF(Определители!I6:I43,"=:",'Базовые цены с учетом расхода'!C6:C43),2)</f>
        <v>0</v>
      </c>
      <c r="H69" s="24">
        <f>ROUND(SUMIF(Определители!I6:I43,"=:",'Базовые цены с учетом расхода'!D6:D43),2)</f>
        <v>0</v>
      </c>
      <c r="I69" s="24">
        <f>ROUND(SUMIF(Определители!I6:I43,"=:",'Базовые цены с учетом расхода'!E6:E43),2)</f>
        <v>0</v>
      </c>
      <c r="J69" s="40">
        <f>ROUND(SUMIF(Определители!I6:I43,"=:",'Базовые цены с учетом расхода'!I6:I43),8)</f>
        <v>0</v>
      </c>
      <c r="K69" s="40">
        <f>ROUND(SUMIF(Определители!I6:I43,"=:",'Базовые цены с учетом расхода'!K6:K43),8)</f>
        <v>0</v>
      </c>
      <c r="L69" s="24">
        <f>ROUND(SUMIF(Определители!I6:I43,"=:",'Базовые цены с учетом расхода'!F6:F43),2)</f>
        <v>0</v>
      </c>
      <c r="N69" s="34" t="s">
        <v>353</v>
      </c>
    </row>
    <row r="70" spans="1:14" ht="10.5">
      <c r="A70" s="30">
        <v>64</v>
      </c>
      <c r="B70" s="39" t="s">
        <v>144</v>
      </c>
      <c r="C70" s="34" t="s">
        <v>292</v>
      </c>
      <c r="D70" s="37">
        <v>0</v>
      </c>
      <c r="F70" s="24">
        <f>ROUND(SUMIF(Определители!I6:I43,"=:",'Базовые цены с учетом расхода'!H6:H43),2)</f>
        <v>0</v>
      </c>
      <c r="G70" s="24"/>
      <c r="H70" s="24"/>
      <c r="I70" s="24"/>
      <c r="J70" s="40"/>
      <c r="K70" s="40"/>
      <c r="L70" s="24"/>
      <c r="N70" s="34" t="s">
        <v>354</v>
      </c>
    </row>
    <row r="71" spans="1:14" ht="10.5">
      <c r="A71" s="30">
        <v>65</v>
      </c>
      <c r="B71" s="39" t="s">
        <v>166</v>
      </c>
      <c r="C71" s="34" t="s">
        <v>292</v>
      </c>
      <c r="D71" s="37">
        <v>0</v>
      </c>
      <c r="F71" s="24">
        <f>ROUND(SUMIF(Определители!I6:I43,"=:",'Базовые цены с учетом расхода'!N6:N43),2)</f>
        <v>0</v>
      </c>
      <c r="G71" s="24"/>
      <c r="H71" s="24"/>
      <c r="I71" s="24"/>
      <c r="J71" s="40"/>
      <c r="K71" s="40"/>
      <c r="L71" s="24"/>
      <c r="N71" s="34" t="s">
        <v>355</v>
      </c>
    </row>
    <row r="72" spans="1:14" ht="10.5">
      <c r="A72" s="30">
        <v>66</v>
      </c>
      <c r="B72" s="39" t="s">
        <v>146</v>
      </c>
      <c r="C72" s="34" t="s">
        <v>292</v>
      </c>
      <c r="D72" s="37">
        <v>0</v>
      </c>
      <c r="F72" s="24">
        <f>ROUND(SUMIF(Определители!I6:I43,"=:",'Базовые цены с учетом расхода'!O6:O43),2)</f>
        <v>0</v>
      </c>
      <c r="G72" s="24"/>
      <c r="H72" s="24"/>
      <c r="I72" s="24"/>
      <c r="J72" s="40"/>
      <c r="K72" s="40"/>
      <c r="L72" s="24"/>
      <c r="N72" s="34" t="s">
        <v>356</v>
      </c>
    </row>
    <row r="73" spans="1:14" ht="10.5">
      <c r="A73" s="30">
        <v>67</v>
      </c>
      <c r="B73" s="39" t="s">
        <v>171</v>
      </c>
      <c r="C73" s="34" t="s">
        <v>299</v>
      </c>
      <c r="D73" s="37">
        <v>0</v>
      </c>
      <c r="F73" s="24">
        <f>ROUND((F69+F71+F72),2)</f>
        <v>0</v>
      </c>
      <c r="G73" s="24"/>
      <c r="H73" s="24"/>
      <c r="I73" s="24"/>
      <c r="J73" s="40"/>
      <c r="K73" s="40"/>
      <c r="L73" s="24"/>
      <c r="N73" s="34" t="s">
        <v>357</v>
      </c>
    </row>
    <row r="74" spans="1:14" ht="10.5">
      <c r="A74" s="30">
        <v>68</v>
      </c>
      <c r="B74" s="39" t="s">
        <v>172</v>
      </c>
      <c r="C74" s="34" t="s">
        <v>292</v>
      </c>
      <c r="D74" s="37">
        <v>0</v>
      </c>
      <c r="F74" s="24">
        <f>ROUND(SUMIF(Определители!I6:I43,"=8",'Базовые цены с учетом расхода'!B6:B43),2)</f>
        <v>0</v>
      </c>
      <c r="G74" s="24">
        <f>ROUND(SUMIF(Определители!I6:I43,"=8",'Базовые цены с учетом расхода'!C6:C43),2)</f>
        <v>0</v>
      </c>
      <c r="H74" s="24">
        <f>ROUND(SUMIF(Определители!I6:I43,"=8",'Базовые цены с учетом расхода'!D6:D43),2)</f>
        <v>0</v>
      </c>
      <c r="I74" s="24">
        <f>ROUND(SUMIF(Определители!I6:I43,"=8",'Базовые цены с учетом расхода'!E6:E43),2)</f>
        <v>0</v>
      </c>
      <c r="J74" s="40">
        <f>ROUND(SUMIF(Определители!I6:I43,"=8",'Базовые цены с учетом расхода'!I6:I43),8)</f>
        <v>0</v>
      </c>
      <c r="K74" s="40">
        <f>ROUND(SUMIF(Определители!I6:I43,"=8",'Базовые цены с учетом расхода'!K6:K43),8)</f>
        <v>0</v>
      </c>
      <c r="L74" s="24">
        <f>ROUND(SUMIF(Определители!I6:I43,"=8",'Базовые цены с учетом расхода'!F6:F43),2)</f>
        <v>0</v>
      </c>
      <c r="N74" s="34" t="s">
        <v>358</v>
      </c>
    </row>
    <row r="75" spans="1:14" ht="10.5">
      <c r="A75" s="30">
        <v>69</v>
      </c>
      <c r="B75" s="39" t="s">
        <v>144</v>
      </c>
      <c r="C75" s="34" t="s">
        <v>292</v>
      </c>
      <c r="D75" s="37">
        <v>0</v>
      </c>
      <c r="F75" s="24">
        <f>ROUND(SUMIF(Определители!I6:I43,"=8",'Базовые цены с учетом расхода'!H6:H43),2)</f>
        <v>0</v>
      </c>
      <c r="G75" s="24"/>
      <c r="H75" s="24"/>
      <c r="I75" s="24"/>
      <c r="J75" s="40"/>
      <c r="K75" s="40"/>
      <c r="L75" s="24"/>
      <c r="N75" s="34" t="s">
        <v>359</v>
      </c>
    </row>
    <row r="76" spans="1:14" ht="10.5">
      <c r="A76" s="30">
        <v>70</v>
      </c>
      <c r="B76" s="39" t="s">
        <v>173</v>
      </c>
      <c r="C76" s="34" t="s">
        <v>299</v>
      </c>
      <c r="D76" s="37">
        <v>0</v>
      </c>
      <c r="F76" s="24">
        <f>ROUND((F17+F27+F34+F39+F47+F52+F57+F64+F68+F73+F74),2)</f>
        <v>26970.94</v>
      </c>
      <c r="G76" s="24">
        <f>ROUND((G17+G27+G34+G39+G47+G52+G57+G64+G68+G73+G74),2)</f>
        <v>0</v>
      </c>
      <c r="H76" s="24">
        <f>ROUND((H17+H27+H34+H39+H47+H52+H57+H64+H68+H73+H74),2)</f>
        <v>0</v>
      </c>
      <c r="I76" s="24">
        <f>ROUND((I17+I27+I34+I39+I47+I52+I57+I64+I68+I73+I74),2)</f>
        <v>0</v>
      </c>
      <c r="J76" s="40">
        <f>ROUND((J17+J27+J34+J39+J47+J52+J57+J64+J68+J73+J74),8)</f>
        <v>0</v>
      </c>
      <c r="K76" s="40">
        <f>ROUND((K17+K27+K34+K39+K47+K52+K57+K64+K68+K73+K74),8)</f>
        <v>0</v>
      </c>
      <c r="L76" s="24">
        <f>ROUND((L17+L27+L34+L39+L47+L52+L57+L64+L68+L73+L74),2)</f>
        <v>0</v>
      </c>
      <c r="N76" s="34" t="s">
        <v>360</v>
      </c>
    </row>
    <row r="77" spans="1:14" ht="10.5">
      <c r="A77" s="30">
        <v>71</v>
      </c>
      <c r="B77" s="39" t="s">
        <v>174</v>
      </c>
      <c r="C77" s="34" t="s">
        <v>299</v>
      </c>
      <c r="D77" s="37">
        <v>0</v>
      </c>
      <c r="F77" s="24">
        <f>ROUND((F23+F31+F36+F43+F49+F54+F61+F70+F75),2)</f>
        <v>0</v>
      </c>
      <c r="G77" s="24"/>
      <c r="H77" s="24"/>
      <c r="I77" s="24"/>
      <c r="J77" s="40"/>
      <c r="K77" s="40"/>
      <c r="L77" s="24"/>
      <c r="N77" s="34" t="s">
        <v>361</v>
      </c>
    </row>
    <row r="78" spans="1:14" ht="10.5">
      <c r="A78" s="30">
        <v>72</v>
      </c>
      <c r="B78" s="39" t="s">
        <v>175</v>
      </c>
      <c r="C78" s="34" t="s">
        <v>299</v>
      </c>
      <c r="D78" s="37">
        <v>0</v>
      </c>
      <c r="F78" s="24">
        <f>ROUND((F24+F32+F37+F44+F50+F55+F62+F66+F71),2)</f>
        <v>4156.75</v>
      </c>
      <c r="G78" s="24"/>
      <c r="H78" s="24"/>
      <c r="I78" s="24"/>
      <c r="J78" s="40"/>
      <c r="K78" s="40"/>
      <c r="L78" s="24"/>
      <c r="N78" s="34" t="s">
        <v>362</v>
      </c>
    </row>
    <row r="79" spans="1:14" ht="10.5">
      <c r="A79" s="30">
        <v>73</v>
      </c>
      <c r="B79" s="39" t="s">
        <v>176</v>
      </c>
      <c r="C79" s="34" t="s">
        <v>299</v>
      </c>
      <c r="D79" s="37">
        <v>0</v>
      </c>
      <c r="F79" s="24">
        <f>ROUND((F25+F33+F38+F45+F51+F56+F63+F67+F72),2)</f>
        <v>2655.89</v>
      </c>
      <c r="G79" s="24"/>
      <c r="H79" s="24"/>
      <c r="I79" s="24"/>
      <c r="J79" s="40"/>
      <c r="K79" s="40"/>
      <c r="L79" s="24"/>
      <c r="N79" s="34" t="s">
        <v>363</v>
      </c>
    </row>
    <row r="80" spans="1:14" ht="10.5">
      <c r="A80" s="30">
        <v>74</v>
      </c>
      <c r="B80" s="39" t="s">
        <v>177</v>
      </c>
      <c r="C80" s="34" t="s">
        <v>364</v>
      </c>
      <c r="D80" s="37">
        <v>3.75</v>
      </c>
      <c r="F80" s="24">
        <f>ROUND((F76)*D80,2)</f>
        <v>101141.03</v>
      </c>
      <c r="G80" s="24"/>
      <c r="H80" s="24"/>
      <c r="I80" s="24"/>
      <c r="J80" s="40"/>
      <c r="K80" s="40"/>
      <c r="L80" s="24"/>
      <c r="N80" s="34" t="s">
        <v>365</v>
      </c>
    </row>
    <row r="81" spans="1:14" ht="10.5">
      <c r="A81" s="30">
        <v>75</v>
      </c>
      <c r="B81" s="39" t="s">
        <v>178</v>
      </c>
      <c r="C81" s="34" t="s">
        <v>366</v>
      </c>
      <c r="D81" s="37">
        <v>18</v>
      </c>
      <c r="F81" s="24">
        <f>ROUND((F80)*D81/100,2)</f>
        <v>18205.39</v>
      </c>
      <c r="G81" s="24"/>
      <c r="H81" s="24"/>
      <c r="I81" s="24"/>
      <c r="J81" s="40"/>
      <c r="K81" s="40"/>
      <c r="L81" s="24"/>
      <c r="N81" s="34" t="s">
        <v>367</v>
      </c>
    </row>
    <row r="82" spans="1:14" ht="10.5">
      <c r="A82" s="30">
        <v>76</v>
      </c>
      <c r="B82" s="39" t="s">
        <v>179</v>
      </c>
      <c r="C82" s="34" t="s">
        <v>368</v>
      </c>
      <c r="D82" s="37">
        <v>0</v>
      </c>
      <c r="F82" s="24">
        <f>ROUND((F80+F81),2)</f>
        <v>119346.42</v>
      </c>
      <c r="G82" s="24"/>
      <c r="H82" s="24"/>
      <c r="I82" s="24"/>
      <c r="J82" s="40"/>
      <c r="K82" s="40"/>
      <c r="L82" s="24"/>
      <c r="N82" s="34" t="s">
        <v>369</v>
      </c>
    </row>
    <row r="83" spans="1:14" ht="10.5">
      <c r="A83" s="30">
        <v>77</v>
      </c>
      <c r="B83" s="39" t="s">
        <v>180</v>
      </c>
      <c r="C83" s="34" t="s">
        <v>370</v>
      </c>
      <c r="D83" s="37">
        <v>0</v>
      </c>
      <c r="F83" s="24"/>
      <c r="G83" s="24"/>
      <c r="H83" s="24"/>
      <c r="I83" s="24"/>
      <c r="J83" s="40"/>
      <c r="K83" s="40"/>
      <c r="L83" s="24">
        <f>ROUND(SUM('Базовые цены с учетом расхода'!X6:X43),2)</f>
        <v>0</v>
      </c>
      <c r="N83" s="34" t="s">
        <v>371</v>
      </c>
    </row>
    <row r="84" spans="1:14" ht="10.5">
      <c r="A84" s="30">
        <v>78</v>
      </c>
      <c r="B84" s="39" t="s">
        <v>181</v>
      </c>
      <c r="C84" s="34" t="s">
        <v>370</v>
      </c>
      <c r="D84" s="37">
        <v>0</v>
      </c>
      <c r="F84" s="24">
        <f>ROUND(SUM('Базовые цены с учетом расхода'!C6:C43),2)</f>
        <v>5097.43</v>
      </c>
      <c r="G84" s="24"/>
      <c r="H84" s="24"/>
      <c r="I84" s="24"/>
      <c r="J84" s="40"/>
      <c r="K84" s="40"/>
      <c r="L84" s="24"/>
      <c r="N84" s="34" t="s">
        <v>372</v>
      </c>
    </row>
    <row r="85" spans="1:14" ht="10.5">
      <c r="A85" s="30">
        <v>79</v>
      </c>
      <c r="B85" s="39" t="s">
        <v>182</v>
      </c>
      <c r="C85" s="34" t="s">
        <v>370</v>
      </c>
      <c r="D85" s="37">
        <v>0</v>
      </c>
      <c r="F85" s="24">
        <f>ROUND(SUM('Базовые цены с учетом расхода'!E6:E43),2)</f>
        <v>21.24</v>
      </c>
      <c r="G85" s="24"/>
      <c r="H85" s="24"/>
      <c r="I85" s="24"/>
      <c r="J85" s="40"/>
      <c r="K85" s="40"/>
      <c r="L85" s="24"/>
      <c r="N85" s="34" t="s">
        <v>373</v>
      </c>
    </row>
    <row r="86" spans="1:14" ht="10.5">
      <c r="A86" s="30">
        <v>80</v>
      </c>
      <c r="B86" s="39" t="s">
        <v>183</v>
      </c>
      <c r="C86" s="34" t="s">
        <v>368</v>
      </c>
      <c r="D86" s="37">
        <v>0</v>
      </c>
      <c r="F86" s="24">
        <f>ROUND((F84+F85),2)</f>
        <v>5118.67</v>
      </c>
      <c r="G86" s="24"/>
      <c r="H86" s="24"/>
      <c r="I86" s="24"/>
      <c r="J86" s="40"/>
      <c r="K86" s="40"/>
      <c r="L86" s="24"/>
      <c r="N86" s="34" t="s">
        <v>374</v>
      </c>
    </row>
    <row r="87" spans="1:14" ht="10.5">
      <c r="A87" s="30">
        <v>81</v>
      </c>
      <c r="B87" s="39" t="s">
        <v>184</v>
      </c>
      <c r="C87" s="34" t="s">
        <v>370</v>
      </c>
      <c r="D87" s="37">
        <v>0</v>
      </c>
      <c r="F87" s="24"/>
      <c r="G87" s="24"/>
      <c r="H87" s="24"/>
      <c r="I87" s="24"/>
      <c r="J87" s="40">
        <f>ROUND(SUM('Базовые цены с учетом расхода'!I6:I43),8)</f>
        <v>461.5965785</v>
      </c>
      <c r="K87" s="40"/>
      <c r="L87" s="24"/>
      <c r="N87" s="34" t="s">
        <v>375</v>
      </c>
    </row>
    <row r="88" spans="1:14" ht="10.5">
      <c r="A88" s="30">
        <v>82</v>
      </c>
      <c r="B88" s="39" t="s">
        <v>185</v>
      </c>
      <c r="C88" s="34" t="s">
        <v>370</v>
      </c>
      <c r="D88" s="37">
        <v>0</v>
      </c>
      <c r="F88" s="24"/>
      <c r="G88" s="24"/>
      <c r="H88" s="24"/>
      <c r="I88" s="24"/>
      <c r="J88" s="40">
        <f>ROUND(SUM('Базовые цены с учетом расхода'!K6:K43),8)</f>
        <v>1.77844</v>
      </c>
      <c r="K88" s="40"/>
      <c r="L88" s="24"/>
      <c r="N88" s="34" t="s">
        <v>376</v>
      </c>
    </row>
    <row r="89" spans="1:14" ht="10.5">
      <c r="A89" s="30">
        <v>83</v>
      </c>
      <c r="B89" s="39" t="s">
        <v>186</v>
      </c>
      <c r="C89" s="34" t="s">
        <v>368</v>
      </c>
      <c r="D89" s="37">
        <v>0</v>
      </c>
      <c r="F89" s="24"/>
      <c r="G89" s="24"/>
      <c r="H89" s="24"/>
      <c r="I89" s="24"/>
      <c r="J89" s="40">
        <f>ROUND((J87+J88),8)</f>
        <v>463.3750185</v>
      </c>
      <c r="K89" s="40"/>
      <c r="L89" s="24"/>
      <c r="N89" s="34" t="s">
        <v>377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dcterms:created xsi:type="dcterms:W3CDTF">2011-01-15T09:05:53Z</dcterms:created>
  <dcterms:modified xsi:type="dcterms:W3CDTF">2011-01-21T16:01:00Z</dcterms:modified>
  <cp:category/>
  <cp:version/>
  <cp:contentType/>
  <cp:contentStatus/>
</cp:coreProperties>
</file>