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<sst xmlns="http://schemas.openxmlformats.org/spreadsheetml/2006/main" count="1779" uniqueCount="351">
  <si>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</si>
  <si>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</si>
  <si>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</si>
  <si>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</si>
  <si>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</si>
  <si>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</si>
  <si>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</si>
  <si>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(Локальный сметный расчет)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</si>
  <si>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</si>
  <si>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</si>
  <si>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</si>
  <si>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</si>
  <si>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</si>
  <si>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</si>
  <si>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</si>
  <si>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</si>
  <si>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</si>
  <si>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</si>
  <si>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</si>
  <si>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</si>
  <si>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</si>
  <si>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</si>
  <si>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</si>
  <si>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</si>
  <si>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</si>
  <si>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</si>
  <si>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</si>
  <si>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</si>
  <si>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Раздел 1.  Канализация</t>
  </si>
  <si>
    <t>1.</t>
  </si>
  <si>
    <t>Е65-7-2
Смена внутренних трубопроводов из чугунных канализационных труб диаметром до: 100 мм, 100 м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</si>
  <si>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</si>
  <si>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</si>
  <si>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</si>
  <si>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</si>
  <si>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</si>
  <si>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</si>
  <si>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</si>
  <si>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</si>
  <si>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</si>
  <si>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</si>
  <si>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</si>
  <si>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</si>
  <si>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</si>
  <si>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</si>
  <si>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</si>
  <si>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</si>
  <si>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</si>
  <si>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</si>
  <si>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</si>
  <si>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</si>
  <si>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</si>
  <si>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</si>
  <si>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</si>
  <si>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</si>
  <si>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</si>
  <si>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</si>
  <si>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Х600-2029
Погрузочно-разгрузочные работы при автомобильных перевозках-Мусор строительный, т</t>
  </si>
  <si>
    <t>3.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</si>
  <si>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</si>
  <si>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</si>
  <si>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</si>
  <si>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</si>
  <si>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</si>
  <si>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</si>
  <si>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</si>
  <si>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</si>
  <si>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</si>
  <si>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</si>
  <si>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</si>
  <si>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</si>
  <si>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</si>
  <si>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</si>
  <si>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</si>
  <si>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</si>
  <si>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</si>
  <si>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</si>
  <si>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</si>
  <si>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</si>
  <si>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</si>
  <si>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</si>
  <si>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</si>
  <si>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</si>
  <si>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</si>
  <si>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</si>
  <si>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</si>
  <si>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</si>
  <si>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1)</t>
  </si>
  <si>
    <t>.   СМЕТНАЯ ПРИБЫЛЬ - (%=60 - по стр. 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</si>
  <si>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</si>
  <si>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</si>
  <si>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</si>
  <si>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</si>
  <si>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</si>
  <si>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</si>
  <si>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</si>
  <si>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</si>
  <si>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</si>
  <si>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</si>
  <si>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</si>
  <si>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</si>
  <si>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</si>
  <si>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</si>
  <si>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</si>
  <si>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</si>
  <si>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</si>
  <si>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</si>
  <si>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</si>
  <si>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</si>
  <si>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</si>
  <si>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</si>
  <si>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</si>
  <si>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</si>
  <si>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</si>
  <si>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 коэф.удорожания Приказ №130д от 04.06.2010г.</t>
  </si>
  <si>
    <t>НДС</t>
  </si>
  <si>
    <t>ВСЕГО С НДС</t>
  </si>
  <si>
    <t>Раздел 2.  ХГВС</t>
  </si>
  <si>
    <t>4.</t>
  </si>
  <si>
    <t>Е65-9-3
Смена внутренних трубопроводов из оцинкованных водогазопроводных труб диаметром 25 мм, 100 м</t>
  </si>
  <si>
    <t>5.</t>
  </si>
  <si>
    <t>Е65-9-1
Смена внутренних трубопроводов из оцинкованных водогазопроводных труб диаметром 15 мм, 100 м</t>
  </si>
  <si>
    <t>6.</t>
  </si>
  <si>
    <t>Е16-07-003-1
Врезки в действующие внутренние сети трубопроводов отопления и водоснабжения диаметром, мм: 15, врезка</t>
  </si>
  <si>
    <t>7.</t>
  </si>
  <si>
    <t>Е16-07-003-3
Врезки в действующие внутренние сети трубопроводов отопления и водоснабжения диаметром, мм: 25, врезка</t>
  </si>
  <si>
    <t>8.</t>
  </si>
  <si>
    <t>С300-9002-74
Вентили проходные муфтовые 15Б1п для воды и пара, давлением 1,6 МПа (16 кгс/см2), диаметром, мм: 15, шт.</t>
  </si>
  <si>
    <t>9.</t>
  </si>
  <si>
    <t>10.</t>
  </si>
  <si>
    <t>.    ИТОГО  ПО  РАЗДЕЛУ 2</t>
  </si>
  <si>
    <t>.   НАКЛАДНЫЕ РАСХОДЫ - (%=103 - по стр. 4, 5; %=115 - по стр. 6, 7)</t>
  </si>
  <si>
    <t>.   СМЕТНАЯ ПРИБЫЛЬ - (%=60 - по стр. 4, 5; %=71 - по стр. 6, 7)</t>
  </si>
  <si>
    <t>. ВСЕГО  ПО  РАЗДЕЛУ 2</t>
  </si>
  <si>
    <t>Раздел 3.  Общестроительные работы</t>
  </si>
  <si>
    <t>11.</t>
  </si>
  <si>
    <t>Е46-03-010-1
Пробивка в бетонных стенах и полах толщиной 100 мм отверстий площадью до: 20 см2, 100 шт.</t>
  </si>
  <si>
    <t>12.</t>
  </si>
  <si>
    <t>Е69-4-3
Заделка отверстий в местах прохода трубопроводов в перекрытиях оштукатуренных, 100 шт.</t>
  </si>
  <si>
    <t>.    ИТОГО  ПО  РАЗДЕЛУ 3</t>
  </si>
  <si>
    <t>.   НАКЛАДНЫЕ РАСХОДЫ - (%=99 - по стр. 11; %=78 - по стр. 12)</t>
  </si>
  <si>
    <t>.   СМЕТНАЯ ПРИБЫЛЬ - (%=60 - по стр. 11; %=50 - по стр. 12)</t>
  </si>
  <si>
    <t>. ВСЕГО  ПО  РАЗДЕЛУ 3</t>
  </si>
  <si>
    <t>.    ИТОГО  ПО  СМЕТЕ</t>
  </si>
  <si>
    <t>.   НАКЛАДНЫЕ РАСХОДЫ - (%=103 - по стр. 1, 4, 5; %=115 - по стр. 6, 7)</t>
  </si>
  <si>
    <t>.   СМЕТНАЯ ПРИБЫЛЬ - (%=60 - по стр. 1, 4, 5; %=71 - по стр. 6, 7)</t>
  </si>
  <si>
    <t>. ВСЕГО  ПО  СМЕТЕ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</si>
  <si>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</si>
  <si>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</si>
  <si>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</si>
  <si>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</si>
  <si>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</si>
  <si>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</si>
  <si>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</si>
  <si>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</si>
  <si>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</si>
  <si>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</si>
  <si>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</si>
  <si>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</si>
  <si>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</si>
  <si>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</si>
  <si>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</si>
  <si>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</si>
  <si>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</si>
  <si>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</si>
  <si>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</si>
  <si>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</si>
  <si>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</si>
  <si>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</si>
  <si>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</si>
  <si>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</si>
  <si>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</si>
  <si>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</si>
  <si>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</si>
  <si>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</si>
  <si>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</si>
  <si>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</si>
  <si>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</si>
  <si>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1313/10 * 1313/10 * 1313/10 &gt;</t>
  </si>
  <si>
    <t xml:space="preserve">          замена канализации и ХГВС по кухонному стояку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</si>
  <si>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</si>
  <si>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</si>
  <si>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</si>
  <si>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</si>
  <si>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</si>
  <si>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</si>
  <si>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</si>
  <si>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</si>
  <si>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</si>
  <si>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</si>
  <si>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</si>
  <si>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</si>
  <si>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</si>
  <si>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</si>
  <si>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</si>
  <si>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</si>
  <si>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</si>
  <si>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</si>
  <si>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</si>
  <si>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</si>
  <si>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</si>
  <si>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</si>
  <si>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</si>
  <si>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</si>
  <si>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</si>
  <si>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</si>
  <si>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</si>
  <si>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</si>
  <si>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</si>
  <si>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</si>
  <si>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</si>
  <si>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</si>
  <si>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</si>
  <si>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</si>
  <si>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</si>
  <si>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</si>
  <si>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</si>
  <si>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</si>
  <si>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</si>
  <si>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</si>
  <si>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</si>
  <si>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</si>
  <si>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</si>
  <si>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</si>
  <si>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</si>
  <si>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</si>
  <si>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</si>
  <si>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</si>
  <si>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</si>
  <si>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</si>
  <si>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</si>
  <si>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</si>
  <si>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</si>
  <si>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</si>
  <si>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</si>
  <si>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</si>
  <si>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</si>
  <si>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</si>
  <si>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</si>
  <si>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</si>
  <si>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</si>
  <si>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</si>
  <si>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</si>
  <si>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</si>
  <si>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</si>
  <si>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</si>
  <si>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</si>
  <si>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</si>
  <si>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</si>
  <si>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</si>
  <si>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</si>
  <si>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</si>
  <si>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</si>
  <si>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</si>
  <si>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</si>
  <si>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</si>
  <si>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</si>
  <si>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</si>
  <si>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h</t>
  </si>
  <si>
    <t>s</t>
  </si>
  <si>
    <t>k</t>
  </si>
  <si>
    <t>%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</si>
  <si>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</si>
  <si>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</si>
  <si>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</si>
  <si>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</si>
  <si>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</si>
  <si>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</si>
  <si>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</si>
  <si>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</si>
  <si>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</si>
  <si>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</si>
  <si>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</si>
  <si>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</si>
  <si>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</si>
  <si>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</si>
  <si>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</si>
  <si>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</si>
  <si>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</si>
  <si>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</si>
  <si>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</si>
  <si>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</si>
  <si>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</si>
  <si>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</si>
  <si>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</si>
  <si>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</si>
  <si>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</si>
  <si>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</si>
  <si>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</si>
  <si>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</si>
  <si>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</si>
  <si>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</si>
  <si>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</si>
  <si>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</si>
  <si>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</si>
  <si>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</si>
  <si>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</si>
  <si>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</si>
  <si>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</si>
  <si>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</si>
  <si>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</si>
  <si>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</si>
  <si>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</si>
  <si>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</si>
  <si>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</si>
  <si>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</si>
  <si>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</si>
  <si>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</si>
  <si>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</si>
  <si>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</si>
  <si>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</si>
  <si>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</si>
  <si>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</si>
  <si>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</si>
  <si>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</si>
  <si>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</si>
  <si>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</si>
  <si>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</si>
  <si>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</si>
  <si>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</si>
  <si>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</si>
  <si>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</si>
  <si>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</si>
  <si>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</si>
  <si>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</si>
  <si>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</si>
  <si>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</si>
  <si>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</si>
  <si>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</si>
  <si>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</si>
  <si>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</si>
  <si>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</si>
  <si>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</si>
  <si>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</si>
  <si>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</si>
  <si>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</si>
  <si>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</si>
  <si>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</si>
  <si>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</si>
  <si>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</si>
  <si>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</si>
  <si>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</si>
  <si>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</si>
  <si>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Жилой дом 9 этажей.</t>
  </si>
  <si>
    <t>ИТОГО ПО  РАЗДЕЛУ 2 С КОЭФФ.УДОРОЖ.( I квартал 2011 г.)</t>
  </si>
  <si>
    <t>ИТОГО ПО  РАЗДЕЛУ 3 С КОЭФФ.УДОРОЖ.( I квартал 2011 г.)</t>
  </si>
  <si>
    <t>ИТОГО ПО  РАЗДЕЛУ 1 С КОЭФФ.УДОРОЖ.( I квартал 2011 г.)</t>
  </si>
  <si>
    <t>ИТОГО ПО СМЕТЕ С КОЭФФ.УДОРОЖАНИЯ ( I квартал 2011 г.)</t>
  </si>
  <si>
    <t>ЛОКАЛЬНАЯ СМЕТА № 1</t>
  </si>
  <si>
    <t xml:space="preserve"> замена канализации и холодного и горячего водоснабжения (ХГВС) по кухонному стояку</t>
  </si>
  <si>
    <t xml:space="preserve">   Начисления: Н3(ЭМ)= 1.25, Н4(ЗПМ)= 1.25, Н5(ОЗП)= 1.15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</si>
</sst>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  <numFmt numFmtId="171" formatCode="#,##0.00_ ;\-#,##0.00\ 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4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49" fontId="0" fillId="0" borderId="19" xfId="0" applyNumberFormat="1" applyFon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49" fontId="0" fillId="0" borderId="19" xfId="0" applyNumberFormat="1" applyBorder="1" applyAlignment="1">
      <alignment horizontal="left" vertical="top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60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7.8515625" style="1" customWidth="1"/>
    <col min="3" max="3" width="11.57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7" t="s">
        <v>1</v>
      </c>
      <c r="B3" s="37"/>
      <c r="C3" s="37"/>
      <c r="D3" s="37"/>
      <c r="F3" s="37" t="s">
        <v>2</v>
      </c>
      <c r="G3" s="37"/>
      <c r="H3" s="37"/>
      <c r="I3" s="37"/>
    </row>
    <row r="4" spans="1:9" ht="9.75" customHeight="1">
      <c r="A4" s="38" t="s">
        <v>3</v>
      </c>
      <c r="B4" s="38"/>
      <c r="C4" s="34" t="e">
        <f>F594</f>
        <v>#NAME?</v>
      </c>
      <c r="D4" s="5" t="s">
        <v>4</v>
      </c>
      <c r="F4" s="38" t="s">
        <v>3</v>
      </c>
      <c r="G4" s="38"/>
      <c r="H4" s="34" t="e">
        <f>F594</f>
        <v>#NAME?</v>
      </c>
      <c r="I4" s="5" t="s">
        <v>4</v>
      </c>
    </row>
    <row r="5" spans="1:9" ht="10.5">
      <c r="A5" s="39"/>
      <c r="B5" s="39"/>
      <c r="C5" s="39"/>
      <c r="D5" s="39"/>
      <c r="F5" s="39"/>
      <c r="G5" s="39"/>
      <c r="H5" s="39"/>
      <c r="I5" s="39"/>
    </row>
    <row r="6" spans="1:9" ht="10.5">
      <c r="A6" s="39"/>
      <c r="B6" s="39"/>
      <c r="C6" s="39"/>
      <c r="D6" s="39"/>
      <c r="F6" s="42"/>
      <c r="G6" s="42"/>
      <c r="H6" s="42"/>
      <c r="I6" s="42"/>
    </row>
    <row r="7" spans="1:9" ht="13.5" customHeight="1">
      <c r="A7" s="38" t="s">
        <v>5</v>
      </c>
      <c r="B7" s="38"/>
      <c r="C7" s="38"/>
      <c r="D7" s="38"/>
      <c r="F7" s="38" t="s">
        <v>5</v>
      </c>
      <c r="G7" s="38"/>
      <c r="H7" s="38"/>
      <c r="I7" s="38"/>
    </row>
    <row r="8" spans="1:9" ht="10.5">
      <c r="A8" s="39"/>
      <c r="B8" s="39"/>
      <c r="C8" s="39"/>
      <c r="D8" s="39"/>
      <c r="F8" s="39"/>
      <c r="G8" s="39"/>
      <c r="H8" s="39"/>
      <c r="I8" s="39"/>
    </row>
    <row r="9" spans="1:9" ht="15.75" customHeight="1">
      <c r="A9" s="49" t="s">
        <v>342</v>
      </c>
      <c r="B9" s="38"/>
      <c r="C9" s="38"/>
      <c r="D9" s="38"/>
      <c r="F9" s="49" t="s">
        <v>342</v>
      </c>
      <c r="G9" s="38"/>
      <c r="H9" s="38"/>
      <c r="I9" s="38"/>
    </row>
    <row r="12" spans="2:3" ht="10.5">
      <c r="B12" s="6" t="s">
        <v>6</v>
      </c>
      <c r="C12" s="36" t="s">
        <v>343</v>
      </c>
    </row>
    <row r="13" spans="1:10" ht="10.5">
      <c r="A13" s="50" t="s">
        <v>348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0.5">
      <c r="A14" s="51" t="s">
        <v>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0.5">
      <c r="A15" s="52" t="s">
        <v>349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2:3" ht="10.5">
      <c r="B16" s="6" t="s">
        <v>8</v>
      </c>
      <c r="C16" s="7" t="s">
        <v>9</v>
      </c>
    </row>
    <row r="17" spans="7:10" ht="10.5">
      <c r="G17" s="6" t="s">
        <v>10</v>
      </c>
      <c r="H17" s="41" t="e">
        <f>TEXT((F581)/1000,"# ##0"&amp;GetSeparator()&amp;"000")</f>
        <v>#NAME?</v>
      </c>
      <c r="I17" s="41"/>
      <c r="J17" s="9" t="s">
        <v>11</v>
      </c>
    </row>
    <row r="18" spans="7:10" ht="10.5">
      <c r="G18" s="6" t="s">
        <v>12</v>
      </c>
      <c r="H18" s="41" t="e">
        <f>TEXT((J591)/1000,"# ##0"&amp;GetSeparator()&amp;"000")</f>
        <v>#NAME?</v>
      </c>
      <c r="I18" s="41"/>
      <c r="J18" s="9" t="s">
        <v>13</v>
      </c>
    </row>
    <row r="19" spans="7:10" ht="10.5">
      <c r="G19" s="6" t="s">
        <v>14</v>
      </c>
      <c r="H19" s="41" t="e">
        <f>TEXT((F588)/1000,"# ##0"&amp;GetSeparator()&amp;"000")</f>
        <v>#NAME?</v>
      </c>
      <c r="I19" s="41"/>
      <c r="J19" s="9" t="s">
        <v>11</v>
      </c>
    </row>
    <row r="20" spans="1:10" ht="10.5">
      <c r="A20" s="40" t="s">
        <v>15</v>
      </c>
      <c r="B20" s="40"/>
      <c r="C20" s="40"/>
      <c r="D20" s="40"/>
      <c r="E20" s="40"/>
      <c r="F20" s="40"/>
      <c r="G20" s="40"/>
      <c r="H20" s="40"/>
      <c r="I20" s="40"/>
      <c r="J20" s="40"/>
    </row>
    <row r="21" ht="4.5" customHeight="1"/>
    <row r="22" spans="1:10" ht="33" customHeight="1">
      <c r="A22" s="43" t="s">
        <v>16</v>
      </c>
      <c r="B22" s="43" t="s">
        <v>17</v>
      </c>
      <c r="C22" s="43" t="s">
        <v>18</v>
      </c>
      <c r="D22" s="46" t="s">
        <v>19</v>
      </c>
      <c r="E22" s="47"/>
      <c r="F22" s="46" t="s">
        <v>20</v>
      </c>
      <c r="G22" s="48"/>
      <c r="H22" s="47"/>
      <c r="I22" s="46" t="s">
        <v>21</v>
      </c>
      <c r="J22" s="47"/>
    </row>
    <row r="23" spans="1:10" ht="10.5" customHeight="1">
      <c r="A23" s="44"/>
      <c r="B23" s="44"/>
      <c r="C23" s="44"/>
      <c r="D23" s="10" t="s">
        <v>22</v>
      </c>
      <c r="E23" s="10" t="s">
        <v>23</v>
      </c>
      <c r="F23" s="43" t="s">
        <v>22</v>
      </c>
      <c r="G23" s="43" t="s">
        <v>24</v>
      </c>
      <c r="H23" s="10" t="s">
        <v>23</v>
      </c>
      <c r="I23" s="46" t="s">
        <v>25</v>
      </c>
      <c r="J23" s="47"/>
    </row>
    <row r="24" spans="1:10" ht="21.75" customHeight="1">
      <c r="A24" s="45"/>
      <c r="B24" s="45"/>
      <c r="C24" s="45"/>
      <c r="D24" s="10" t="s">
        <v>24</v>
      </c>
      <c r="E24" s="10" t="s">
        <v>26</v>
      </c>
      <c r="F24" s="45"/>
      <c r="G24" s="45"/>
      <c r="H24" s="10" t="s">
        <v>26</v>
      </c>
      <c r="I24" s="10" t="s">
        <v>27</v>
      </c>
      <c r="J24" s="10" t="s">
        <v>22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7" spans="2:10" ht="10.5">
      <c r="B27" s="53" t="s">
        <v>28</v>
      </c>
      <c r="C27" s="53"/>
      <c r="D27" s="53"/>
      <c r="E27" s="53"/>
      <c r="F27" s="53"/>
      <c r="G27" s="53"/>
      <c r="H27" s="53"/>
      <c r="I27" s="53"/>
      <c r="J27" s="53"/>
    </row>
    <row r="28" spans="2:10" ht="10.5">
      <c r="B28" s="53"/>
      <c r="C28" s="53"/>
      <c r="D28" s="53"/>
      <c r="E28" s="53"/>
      <c r="F28" s="53"/>
      <c r="G28" s="53"/>
      <c r="H28" s="53"/>
      <c r="I28" s="53"/>
      <c r="J28" s="53"/>
    </row>
    <row r="29" spans="1:14" ht="10.5">
      <c r="A29" s="38" t="s">
        <v>29</v>
      </c>
      <c r="B29" s="37" t="s">
        <v>30</v>
      </c>
      <c r="C29" s="39">
        <v>0.33</v>
      </c>
      <c r="D29" s="12">
        <f>'Базовые цены за единицу'!B9</f>
        <v>18142.22</v>
      </c>
      <c r="E29" s="12">
        <f>'Базовые цены за единицу'!D9</f>
        <v>106.18</v>
      </c>
      <c r="F29" s="54">
        <f>'Базовые цены с учетом расхода'!B9</f>
        <v>5986.93</v>
      </c>
      <c r="G29" s="54">
        <f>'Базовые цены с учетом расхода'!C9</f>
        <v>980.14</v>
      </c>
      <c r="H29" s="12">
        <f>'Базовые цены с учетом расхода'!D9</f>
        <v>35.04</v>
      </c>
      <c r="I29" s="14">
        <v>233.5</v>
      </c>
      <c r="J29" s="14" t="e">
        <f>'Базовые цены с учетом расхода'!I9</f>
        <v>#NAME?</v>
      </c>
      <c r="K29" s="1" t="s">
        <v>31</v>
      </c>
      <c r="L29" s="1" t="s">
        <v>32</v>
      </c>
      <c r="N29" s="54">
        <f>'Базовые цены с учетом расхода'!F9</f>
        <v>4971.75</v>
      </c>
    </row>
    <row r="30" spans="1:14" ht="33" customHeight="1">
      <c r="A30" s="39"/>
      <c r="B30" s="37"/>
      <c r="C30" s="39"/>
      <c r="D30" s="13">
        <f>'Базовые цены за единицу'!C9</f>
        <v>2970.12</v>
      </c>
      <c r="E30" s="13">
        <f>'Базовые цены за единицу'!E9</f>
        <v>9.7</v>
      </c>
      <c r="F30" s="54"/>
      <c r="G30" s="54"/>
      <c r="H30" s="13">
        <f>'Базовые цены с учетом расхода'!E9</f>
        <v>3.2</v>
      </c>
      <c r="I30" s="1">
        <v>0.9</v>
      </c>
      <c r="J30" s="1" t="e">
        <f>'Базовые цены с учетом расхода'!K9</f>
        <v>#NAME?</v>
      </c>
      <c r="K30" s="1" t="s">
        <v>33</v>
      </c>
      <c r="L30" s="1" t="s">
        <v>34</v>
      </c>
      <c r="N30" s="54"/>
    </row>
    <row r="31" spans="2:6" ht="10.5" hidden="1">
      <c r="B31" s="15" t="s">
        <v>35</v>
      </c>
      <c r="F31" s="1">
        <v>980.14</v>
      </c>
    </row>
    <row r="32" spans="2:6" ht="10.5" hidden="1">
      <c r="B32" s="15" t="s">
        <v>36</v>
      </c>
      <c r="F32" s="1">
        <v>35.04</v>
      </c>
    </row>
    <row r="33" spans="2:6" ht="10.5" hidden="1">
      <c r="B33" s="15" t="s">
        <v>37</v>
      </c>
      <c r="F33" s="1">
        <v>3.2</v>
      </c>
    </row>
    <row r="34" spans="2:6" ht="10.5" hidden="1">
      <c r="B34" s="15" t="s">
        <v>38</v>
      </c>
      <c r="F34" s="1">
        <v>4971.75</v>
      </c>
    </row>
    <row r="35" ht="21" hidden="1">
      <c r="B35" s="15" t="s">
        <v>39</v>
      </c>
    </row>
    <row r="36" ht="21" hidden="1">
      <c r="B36" s="15" t="s">
        <v>40</v>
      </c>
    </row>
    <row r="37" ht="10.5" hidden="1">
      <c r="B37" s="15" t="s">
        <v>41</v>
      </c>
    </row>
    <row r="38" ht="21" hidden="1">
      <c r="B38" s="15" t="s">
        <v>42</v>
      </c>
    </row>
    <row r="39" ht="10.5" hidden="1">
      <c r="B39" s="15" t="s">
        <v>43</v>
      </c>
    </row>
    <row r="40" spans="2:12" ht="10.5" hidden="1">
      <c r="B40" s="15" t="s">
        <v>44</v>
      </c>
      <c r="C40" s="1">
        <v>103</v>
      </c>
      <c r="F40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1012.84</v>
      </c>
      <c r="L40" s="4" t="s">
        <v>45</v>
      </c>
    </row>
    <row r="41" spans="2:12" ht="10.5" hidden="1">
      <c r="B41" s="15" t="s">
        <v>46</v>
      </c>
      <c r="C41" s="1">
        <v>103</v>
      </c>
      <c r="F41" s="16">
        <f>IF('Базовые цены с учетом расхода'!P9&gt;0,'Базовые цены с учетом расхода'!P9,IF('Базовые цены с учетом расхода'!P9&lt;0,'Базовые цены с учетом расхода'!P9,""))</f>
        <v>1009.54</v>
      </c>
      <c r="L41" s="4" t="s">
        <v>47</v>
      </c>
    </row>
    <row r="42" spans="2:12" ht="10.5" hidden="1">
      <c r="B42" s="15" t="s">
        <v>48</v>
      </c>
      <c r="C42" s="1">
        <v>103</v>
      </c>
      <c r="F42" s="16">
        <f>IF('Базовые цены с учетом расхода'!Q9&gt;0,'Базовые цены с учетом расхода'!Q9,IF('Базовые цены с учетом расхода'!Q9&lt;0,'Базовые цены с учетом расхода'!Q9,""))</f>
        <v>3.3</v>
      </c>
      <c r="L42" s="4" t="s">
        <v>49</v>
      </c>
    </row>
    <row r="43" spans="2:12" ht="10.5" hidden="1">
      <c r="B43" s="15" t="s">
        <v>50</v>
      </c>
      <c r="C43" s="1">
        <v>60</v>
      </c>
      <c r="F43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590</v>
      </c>
      <c r="L43" s="4" t="s">
        <v>51</v>
      </c>
    </row>
    <row r="44" spans="2:12" ht="10.5" hidden="1">
      <c r="B44" s="15" t="s">
        <v>52</v>
      </c>
      <c r="C44" s="1">
        <v>60</v>
      </c>
      <c r="F44" s="16">
        <f>IF('Базовые цены с учетом расхода'!R9&gt;0,'Базовые цены с учетом расхода'!R9,IF('Базовые цены с учетом расхода'!R9&lt;0,'Базовые цены с учетом расхода'!R9,""))</f>
        <v>588.08</v>
      </c>
      <c r="L44" s="4" t="s">
        <v>53</v>
      </c>
    </row>
    <row r="45" spans="2:12" ht="10.5" hidden="1">
      <c r="B45" s="15" t="s">
        <v>54</v>
      </c>
      <c r="C45" s="1">
        <v>60</v>
      </c>
      <c r="F45" s="16">
        <f>IF('Базовые цены с учетом расхода'!S9&gt;0,'Базовые цены с учетом расхода'!S9,IF('Базовые цены с учетом расхода'!S9&lt;0,'Базовые цены с учетом расхода'!S9,""))</f>
        <v>1.92</v>
      </c>
      <c r="L45" s="4" t="s">
        <v>55</v>
      </c>
    </row>
    <row r="46" spans="1:10" ht="10.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4" ht="10.5">
      <c r="A47" s="38" t="s">
        <v>56</v>
      </c>
      <c r="B47" s="37" t="s">
        <v>57</v>
      </c>
      <c r="C47" s="39">
        <v>0.2</v>
      </c>
      <c r="D47" s="12">
        <f>'Базовые цены за единицу'!B10</f>
        <v>8</v>
      </c>
      <c r="E47" s="12">
        <f>'Базовые цены за единицу'!D10</f>
        <v>8</v>
      </c>
      <c r="F47" s="54">
        <f>'Базовые цены с учетом расхода'!B10</f>
        <v>1.6</v>
      </c>
      <c r="G47" s="54">
        <f>'Базовые цены с учетом расхода'!C10</f>
        <v>0</v>
      </c>
      <c r="H47" s="12">
        <f>'Базовые цены с учетом расхода'!D10</f>
        <v>1.6</v>
      </c>
      <c r="I47" s="14"/>
      <c r="J47" s="14" t="e">
        <f>'Базовые цены с учетом расхода'!I10</f>
        <v>#NAME?</v>
      </c>
      <c r="K47" s="1" t="s">
        <v>31</v>
      </c>
      <c r="L47" s="1" t="s">
        <v>32</v>
      </c>
      <c r="N47" s="54">
        <f>'Базовые цены с учетом расхода'!F10</f>
        <v>0</v>
      </c>
    </row>
    <row r="48" spans="1:14" ht="33" customHeight="1">
      <c r="A48" s="39"/>
      <c r="B48" s="37"/>
      <c r="C48" s="39"/>
      <c r="D48" s="13">
        <f>'Базовые цены за единицу'!C10</f>
        <v>0</v>
      </c>
      <c r="E48" s="13">
        <f>'Базовые цены за единицу'!E10</f>
        <v>0</v>
      </c>
      <c r="F48" s="54"/>
      <c r="G48" s="54"/>
      <c r="H48" s="13">
        <f>'Базовые цены с учетом расхода'!E10</f>
        <v>0</v>
      </c>
      <c r="J48" s="1" t="e">
        <f>'Базовые цены с учетом расхода'!K10</f>
        <v>#NAME?</v>
      </c>
      <c r="K48" s="1" t="s">
        <v>33</v>
      </c>
      <c r="L48" s="1" t="s">
        <v>34</v>
      </c>
      <c r="N48" s="54"/>
    </row>
    <row r="49" ht="10.5" hidden="1">
      <c r="B49" s="15" t="s">
        <v>35</v>
      </c>
    </row>
    <row r="50" spans="2:6" ht="10.5" hidden="1">
      <c r="B50" s="15" t="s">
        <v>36</v>
      </c>
      <c r="F50" s="1">
        <v>1.6</v>
      </c>
    </row>
    <row r="51" ht="10.5" hidden="1">
      <c r="B51" s="15" t="s">
        <v>37</v>
      </c>
    </row>
    <row r="52" ht="10.5" hidden="1">
      <c r="B52" s="15" t="s">
        <v>38</v>
      </c>
    </row>
    <row r="53" ht="21" hidden="1">
      <c r="B53" s="15" t="s">
        <v>39</v>
      </c>
    </row>
    <row r="54" ht="21" hidden="1">
      <c r="B54" s="15" t="s">
        <v>40</v>
      </c>
    </row>
    <row r="55" ht="10.5" hidden="1">
      <c r="B55" s="15" t="s">
        <v>41</v>
      </c>
    </row>
    <row r="56" ht="21" hidden="1">
      <c r="B56" s="15" t="s">
        <v>42</v>
      </c>
    </row>
    <row r="57" ht="10.5" hidden="1">
      <c r="B57" s="15" t="s">
        <v>43</v>
      </c>
    </row>
    <row r="58" spans="2:12" ht="10.5" hidden="1">
      <c r="B58" s="15" t="s">
        <v>44</v>
      </c>
      <c r="F58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</c>
      <c r="L58" s="4" t="s">
        <v>45</v>
      </c>
    </row>
    <row r="59" spans="2:12" ht="10.5" hidden="1">
      <c r="B59" s="15" t="s">
        <v>46</v>
      </c>
      <c r="F59" s="16">
        <f>IF('Базовые цены с учетом расхода'!P10&gt;0,'Базовые цены с учетом расхода'!P10,IF('Базовые цены с учетом расхода'!P10&lt;0,'Базовые цены с учетом расхода'!P10,""))</f>
      </c>
      <c r="L59" s="4" t="s">
        <v>47</v>
      </c>
    </row>
    <row r="60" spans="2:12" ht="10.5" hidden="1">
      <c r="B60" s="15" t="s">
        <v>48</v>
      </c>
      <c r="F60" s="16">
        <f>IF('Базовые цены с учетом расхода'!Q10&gt;0,'Базовые цены с учетом расхода'!Q10,IF('Базовые цены с учетом расхода'!Q10&lt;0,'Базовые цены с учетом расхода'!Q10,""))</f>
      </c>
      <c r="L60" s="4" t="s">
        <v>49</v>
      </c>
    </row>
    <row r="61" spans="2:12" ht="10.5" hidden="1">
      <c r="B61" s="15" t="s">
        <v>50</v>
      </c>
      <c r="F61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</c>
      <c r="L61" s="4" t="s">
        <v>51</v>
      </c>
    </row>
    <row r="62" spans="2:12" ht="10.5" hidden="1">
      <c r="B62" s="15" t="s">
        <v>52</v>
      </c>
      <c r="F62" s="16">
        <f>IF('Базовые цены с учетом расхода'!R10&gt;0,'Базовые цены с учетом расхода'!R10,IF('Базовые цены с учетом расхода'!R10&lt;0,'Базовые цены с учетом расхода'!R10,""))</f>
      </c>
      <c r="L62" s="4" t="s">
        <v>53</v>
      </c>
    </row>
    <row r="63" spans="2:12" ht="10.5" hidden="1">
      <c r="B63" s="15" t="s">
        <v>54</v>
      </c>
      <c r="F63" s="16">
        <f>IF('Базовые цены с учетом расхода'!S10&gt;0,'Базовые цены с учетом расхода'!S10,IF('Базовые цены с учетом расхода'!S10&lt;0,'Базовые цены с учетом расхода'!S10,""))</f>
      </c>
      <c r="L63" s="4" t="s">
        <v>55</v>
      </c>
    </row>
    <row r="64" spans="1:10" ht="10.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4" ht="10.5">
      <c r="A65" s="38" t="s">
        <v>58</v>
      </c>
      <c r="B65" s="37" t="s">
        <v>59</v>
      </c>
      <c r="C65" s="39">
        <v>0.2</v>
      </c>
      <c r="D65" s="12">
        <f>'Базовые цены за единицу'!B11</f>
        <v>17.99</v>
      </c>
      <c r="E65" s="12">
        <f>'Базовые цены за единицу'!D11</f>
        <v>0</v>
      </c>
      <c r="F65" s="54">
        <f>'Базовые цены с учетом расхода'!B11</f>
        <v>3.6</v>
      </c>
      <c r="G65" s="54">
        <f>'Базовые цены с учетом расхода'!C11</f>
        <v>0</v>
      </c>
      <c r="H65" s="12">
        <f>'Базовые цены с учетом расхода'!D11</f>
        <v>0</v>
      </c>
      <c r="I65" s="14"/>
      <c r="J65" s="14" t="e">
        <f>'Базовые цены с учетом расхода'!I11</f>
        <v>#NAME?</v>
      </c>
      <c r="K65" s="1" t="s">
        <v>31</v>
      </c>
      <c r="L65" s="1" t="s">
        <v>32</v>
      </c>
      <c r="N65" s="54">
        <f>'Базовые цены с учетом расхода'!F11</f>
        <v>3.6</v>
      </c>
    </row>
    <row r="66" spans="1:14" ht="43.5" customHeight="1">
      <c r="A66" s="39"/>
      <c r="B66" s="37"/>
      <c r="C66" s="39"/>
      <c r="D66" s="13">
        <f>'Базовые цены за единицу'!C11</f>
        <v>0</v>
      </c>
      <c r="E66" s="13">
        <f>'Базовые цены за единицу'!E11</f>
        <v>0</v>
      </c>
      <c r="F66" s="54"/>
      <c r="G66" s="54"/>
      <c r="H66" s="13">
        <f>'Базовые цены с учетом расхода'!E11</f>
        <v>0</v>
      </c>
      <c r="J66" s="1" t="e">
        <f>'Базовые цены с учетом расхода'!K11</f>
        <v>#NAME?</v>
      </c>
      <c r="K66" s="1" t="s">
        <v>33</v>
      </c>
      <c r="L66" s="1" t="s">
        <v>34</v>
      </c>
      <c r="N66" s="54"/>
    </row>
    <row r="67" ht="10.5" hidden="1">
      <c r="B67" s="15" t="s">
        <v>35</v>
      </c>
    </row>
    <row r="68" ht="10.5" hidden="1">
      <c r="B68" s="15" t="s">
        <v>36</v>
      </c>
    </row>
    <row r="69" ht="10.5" hidden="1">
      <c r="B69" s="15" t="s">
        <v>37</v>
      </c>
    </row>
    <row r="70" spans="2:6" ht="10.5" hidden="1">
      <c r="B70" s="15" t="s">
        <v>38</v>
      </c>
      <c r="F70" s="1">
        <v>3.6</v>
      </c>
    </row>
    <row r="71" ht="21" hidden="1">
      <c r="B71" s="15" t="s">
        <v>39</v>
      </c>
    </row>
    <row r="72" ht="21" hidden="1">
      <c r="B72" s="15" t="s">
        <v>40</v>
      </c>
    </row>
    <row r="73" ht="10.5" hidden="1">
      <c r="B73" s="15" t="s">
        <v>41</v>
      </c>
    </row>
    <row r="74" ht="21" hidden="1">
      <c r="B74" s="15" t="s">
        <v>42</v>
      </c>
    </row>
    <row r="75" ht="10.5" hidden="1">
      <c r="B75" s="15" t="s">
        <v>43</v>
      </c>
    </row>
    <row r="76" spans="2:12" ht="10.5" hidden="1">
      <c r="B76" s="15" t="s">
        <v>44</v>
      </c>
      <c r="F76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</c>
      <c r="L76" s="4" t="s">
        <v>45</v>
      </c>
    </row>
    <row r="77" spans="2:12" ht="10.5" hidden="1">
      <c r="B77" s="15" t="s">
        <v>46</v>
      </c>
      <c r="F77" s="16">
        <f>IF('Базовые цены с учетом расхода'!P11&gt;0,'Базовые цены с учетом расхода'!P11,IF('Базовые цены с учетом расхода'!P11&lt;0,'Базовые цены с учетом расхода'!P11,""))</f>
      </c>
      <c r="L77" s="4" t="s">
        <v>47</v>
      </c>
    </row>
    <row r="78" spans="2:12" ht="10.5" hidden="1">
      <c r="B78" s="15" t="s">
        <v>48</v>
      </c>
      <c r="F78" s="16">
        <f>IF('Базовые цены с учетом расхода'!Q11&gt;0,'Базовые цены с учетом расхода'!Q11,IF('Базовые цены с учетом расхода'!Q11&lt;0,'Базовые цены с учетом расхода'!Q11,""))</f>
      </c>
      <c r="L78" s="4" t="s">
        <v>49</v>
      </c>
    </row>
    <row r="79" spans="2:12" ht="10.5" hidden="1">
      <c r="B79" s="15" t="s">
        <v>50</v>
      </c>
      <c r="F79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</c>
      <c r="L79" s="4" t="s">
        <v>51</v>
      </c>
    </row>
    <row r="80" spans="2:12" ht="10.5" hidden="1">
      <c r="B80" s="15" t="s">
        <v>52</v>
      </c>
      <c r="F80" s="16">
        <f>IF('Базовые цены с учетом расхода'!R11&gt;0,'Базовые цены с учетом расхода'!R11,IF('Базовые цены с учетом расхода'!R11&lt;0,'Базовые цены с учетом расхода'!R11,""))</f>
      </c>
      <c r="L80" s="4" t="s">
        <v>53</v>
      </c>
    </row>
    <row r="81" spans="2:12" ht="10.5" hidden="1">
      <c r="B81" s="15" t="s">
        <v>54</v>
      </c>
      <c r="F81" s="16">
        <f>IF('Базовые цены с учетом расхода'!S11&gt;0,'Базовые цены с учетом расхода'!S11,IF('Базовые цены с учетом расхода'!S11&lt;0,'Базовые цены с учетом расхода'!S11,""))</f>
      </c>
      <c r="L81" s="4" t="s">
        <v>55</v>
      </c>
    </row>
    <row r="82" spans="1:10" ht="10.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2:18" ht="10.5">
      <c r="B83" s="9" t="s">
        <v>60</v>
      </c>
      <c r="E83" s="55"/>
      <c r="F83" s="56">
        <f>'Базовые концовки'!F10</f>
        <v>5992.13</v>
      </c>
      <c r="G83" s="56">
        <f>'Базовые концовки'!G10</f>
        <v>980.14</v>
      </c>
      <c r="H83" s="20">
        <f>'Базовые концовки'!H10</f>
        <v>36.64</v>
      </c>
      <c r="I83" s="39"/>
      <c r="J83" s="21" t="e">
        <f>'Базовые концовки'!J10</f>
        <v>#NAME?</v>
      </c>
      <c r="N83" s="56">
        <f>'Базовые концовки'!L10</f>
        <v>4975.35</v>
      </c>
      <c r="R83" s="56">
        <f>'Базовые концовки'!M10</f>
        <v>0</v>
      </c>
    </row>
    <row r="84" spans="5:18" ht="10.5">
      <c r="E84" s="55"/>
      <c r="F84" s="56"/>
      <c r="G84" s="56"/>
      <c r="H84" s="19">
        <f>'Базовые концовки'!I10</f>
        <v>3.2</v>
      </c>
      <c r="I84" s="39"/>
      <c r="J84" s="8" t="e">
        <f>'Базовые концовки'!K10</f>
        <v>#NAME?</v>
      </c>
      <c r="N84" s="56"/>
      <c r="R84" s="56"/>
    </row>
    <row r="85" spans="2:18" ht="10.5" hidden="1">
      <c r="B85" s="9" t="s">
        <v>61</v>
      </c>
      <c r="D85" s="18"/>
      <c r="F85" s="19">
        <f>'Базовые концовки'!F11</f>
        <v>0</v>
      </c>
      <c r="G85" s="19">
        <f>'Базовые концовки'!G11</f>
        <v>0</v>
      </c>
      <c r="H85" s="19">
        <f>'Базовые концовки'!H11</f>
        <v>0</v>
      </c>
      <c r="J85" s="8">
        <f>'Базовые концовки'!J11</f>
        <v>0</v>
      </c>
      <c r="N85" s="19">
        <f>'Базовые концовки'!L11</f>
        <v>0</v>
      </c>
      <c r="R85" s="19">
        <f>'Базовые концовки'!M11</f>
        <v>0</v>
      </c>
    </row>
    <row r="86" spans="2:18" ht="10.5" hidden="1">
      <c r="B86" s="9" t="s">
        <v>62</v>
      </c>
      <c r="D86" s="18"/>
      <c r="F86" s="19" t="e">
        <f>'Базовые концовки'!F12</f>
        <v>#NAME?</v>
      </c>
      <c r="G86" s="19"/>
      <c r="H86" s="19"/>
      <c r="J86" s="8"/>
      <c r="N86" s="19"/>
      <c r="R86" s="19"/>
    </row>
    <row r="87" spans="2:18" ht="10.5" hidden="1">
      <c r="B87" s="9" t="s">
        <v>63</v>
      </c>
      <c r="D87" s="18"/>
      <c r="F87" s="19" t="e">
        <f>'Базовые концовки'!F13</f>
        <v>#NAME?</v>
      </c>
      <c r="G87" s="19"/>
      <c r="H87" s="19"/>
      <c r="J87" s="8"/>
      <c r="N87" s="19"/>
      <c r="R87" s="19"/>
    </row>
    <row r="88" spans="2:18" ht="10.5" hidden="1">
      <c r="B88" s="9" t="s">
        <v>64</v>
      </c>
      <c r="D88" s="18"/>
      <c r="F88" s="19" t="e">
        <f>'Базовые концовки'!F14</f>
        <v>#NAME?</v>
      </c>
      <c r="G88" s="19"/>
      <c r="H88" s="19"/>
      <c r="J88" s="8"/>
      <c r="N88" s="19"/>
      <c r="R88" s="19"/>
    </row>
    <row r="89" spans="2:18" ht="10.5" hidden="1">
      <c r="B89" s="9" t="s">
        <v>65</v>
      </c>
      <c r="D89" s="18"/>
      <c r="F89" s="19" t="e">
        <f>'Базовые концовки'!F15</f>
        <v>#NAME?</v>
      </c>
      <c r="G89" s="19"/>
      <c r="H89" s="19"/>
      <c r="J89" s="8"/>
      <c r="N89" s="19"/>
      <c r="R89" s="19"/>
    </row>
    <row r="90" spans="2:18" ht="10.5" hidden="1">
      <c r="B90" s="9" t="s">
        <v>66</v>
      </c>
      <c r="D90" s="18"/>
      <c r="F90" s="19" t="e">
        <f>'Базовые концовки'!F16</f>
        <v>#NAME?</v>
      </c>
      <c r="G90" s="19"/>
      <c r="H90" s="19"/>
      <c r="J90" s="8"/>
      <c r="N90" s="19"/>
      <c r="R90" s="19"/>
    </row>
    <row r="91" spans="2:18" ht="10.5" hidden="1">
      <c r="B91" s="9" t="s">
        <v>67</v>
      </c>
      <c r="D91" s="18"/>
      <c r="F91" s="19" t="e">
        <f>'Базовые концовки'!F17</f>
        <v>#NAME?</v>
      </c>
      <c r="G91" s="19"/>
      <c r="H91" s="19"/>
      <c r="J91" s="8"/>
      <c r="N91" s="19"/>
      <c r="R91" s="19"/>
    </row>
    <row r="92" spans="2:18" ht="10.5" hidden="1">
      <c r="B92" s="9" t="s">
        <v>68</v>
      </c>
      <c r="D92" s="18"/>
      <c r="F92" s="19" t="e">
        <f>'Базовые концовки'!F18</f>
        <v>#NAME?</v>
      </c>
      <c r="G92" s="19"/>
      <c r="H92" s="19"/>
      <c r="J92" s="8"/>
      <c r="N92" s="19"/>
      <c r="R92" s="19"/>
    </row>
    <row r="93" spans="2:18" ht="10.5" hidden="1">
      <c r="B93" s="9" t="s">
        <v>69</v>
      </c>
      <c r="D93" s="18"/>
      <c r="F93" s="19" t="e">
        <f>'Базовые концовки'!F19</f>
        <v>#NAME?</v>
      </c>
      <c r="G93" s="19"/>
      <c r="H93" s="19"/>
      <c r="J93" s="8"/>
      <c r="N93" s="19"/>
      <c r="R93" s="19"/>
    </row>
    <row r="94" spans="2:18" ht="10.5" hidden="1">
      <c r="B94" s="9" t="s">
        <v>70</v>
      </c>
      <c r="D94" s="18"/>
      <c r="F94" s="19" t="e">
        <f>'Базовые концовки'!F20</f>
        <v>#NAME?</v>
      </c>
      <c r="G94" s="19"/>
      <c r="H94" s="19"/>
      <c r="J94" s="8"/>
      <c r="N94" s="19"/>
      <c r="R94" s="19"/>
    </row>
    <row r="95" spans="2:18" ht="10.5" hidden="1">
      <c r="B95" s="9" t="s">
        <v>71</v>
      </c>
      <c r="D95" s="18"/>
      <c r="F95" s="19">
        <f>'Базовые концовки'!F21</f>
        <v>0</v>
      </c>
      <c r="G95" s="19">
        <f>'Базовые концовки'!G21</f>
        <v>0</v>
      </c>
      <c r="H95" s="19">
        <f>'Базовые концовки'!H21</f>
        <v>0</v>
      </c>
      <c r="J95" s="8">
        <f>'Базовые концовки'!J21</f>
        <v>0</v>
      </c>
      <c r="N95" s="19">
        <f>'Базовые концовки'!L21</f>
        <v>0</v>
      </c>
      <c r="R95" s="19">
        <f>'Базовые концовки'!M21</f>
        <v>0</v>
      </c>
    </row>
    <row r="96" spans="2:18" ht="10.5" hidden="1">
      <c r="B96" s="9" t="s">
        <v>72</v>
      </c>
      <c r="D96" s="18"/>
      <c r="F96" s="19"/>
      <c r="G96" s="19"/>
      <c r="H96" s="19"/>
      <c r="J96" s="8"/>
      <c r="N96" s="19"/>
      <c r="R96" s="19"/>
    </row>
    <row r="97" spans="2:18" ht="10.5" hidden="1">
      <c r="B97" s="9" t="s">
        <v>73</v>
      </c>
      <c r="D97" s="18"/>
      <c r="F97" s="19"/>
      <c r="G97" s="19">
        <f>'Базовые концовки'!G23</f>
        <v>0</v>
      </c>
      <c r="H97" s="19"/>
      <c r="J97" s="8"/>
      <c r="N97" s="19"/>
      <c r="R97" s="19"/>
    </row>
    <row r="98" spans="2:18" ht="10.5" hidden="1">
      <c r="B98" s="9" t="s">
        <v>74</v>
      </c>
      <c r="D98" s="18"/>
      <c r="F98" s="19">
        <f>'Базовые концовки'!F24</f>
        <v>0</v>
      </c>
      <c r="G98" s="19"/>
      <c r="H98" s="19"/>
      <c r="J98" s="8"/>
      <c r="N98" s="19"/>
      <c r="R98" s="19"/>
    </row>
    <row r="99" spans="2:18" ht="10.5" hidden="1">
      <c r="B99" s="9" t="s">
        <v>75</v>
      </c>
      <c r="D99" s="18"/>
      <c r="F99" s="19" t="e">
        <f>'Базовые концовки'!F25</f>
        <v>#NAME?</v>
      </c>
      <c r="G99" s="19"/>
      <c r="H99" s="19"/>
      <c r="J99" s="8"/>
      <c r="N99" s="19"/>
      <c r="R99" s="19"/>
    </row>
    <row r="100" spans="2:18" ht="10.5" hidden="1">
      <c r="B100" s="9" t="s">
        <v>76</v>
      </c>
      <c r="D100" s="18"/>
      <c r="F100" s="19">
        <f>'Базовые концовки'!F26</f>
        <v>0</v>
      </c>
      <c r="G100" s="19"/>
      <c r="H100" s="19"/>
      <c r="J100" s="8"/>
      <c r="N100" s="19"/>
      <c r="R100" s="19"/>
    </row>
    <row r="101" spans="2:18" ht="10.5" hidden="1">
      <c r="B101" s="9" t="s">
        <v>77</v>
      </c>
      <c r="D101" s="18"/>
      <c r="F101" s="19">
        <f>'Базовые концовки'!F27</f>
        <v>0</v>
      </c>
      <c r="G101" s="19"/>
      <c r="H101" s="19"/>
      <c r="J101" s="8"/>
      <c r="N101" s="19"/>
      <c r="R101" s="19"/>
    </row>
    <row r="102" spans="2:18" ht="10.5" hidden="1">
      <c r="B102" s="9" t="s">
        <v>78</v>
      </c>
      <c r="D102" s="18"/>
      <c r="F102" s="19">
        <f>'Базовые концовки'!F28</f>
        <v>0</v>
      </c>
      <c r="G102" s="19"/>
      <c r="H102" s="19"/>
      <c r="J102" s="8"/>
      <c r="N102" s="19"/>
      <c r="R102" s="19"/>
    </row>
    <row r="103" spans="2:18" ht="10.5" hidden="1">
      <c r="B103" s="9" t="s">
        <v>69</v>
      </c>
      <c r="D103" s="18"/>
      <c r="F103" s="19" t="e">
        <f>'Базовые концовки'!F29</f>
        <v>#NAME?</v>
      </c>
      <c r="G103" s="19"/>
      <c r="H103" s="19"/>
      <c r="J103" s="8"/>
      <c r="N103" s="19"/>
      <c r="R103" s="19"/>
    </row>
    <row r="104" spans="2:18" ht="10.5" hidden="1">
      <c r="B104" s="9" t="s">
        <v>79</v>
      </c>
      <c r="D104" s="18"/>
      <c r="F104" s="19">
        <f>'Базовые концовки'!F30</f>
        <v>0</v>
      </c>
      <c r="G104" s="19"/>
      <c r="H104" s="19"/>
      <c r="J104" s="8"/>
      <c r="N104" s="19"/>
      <c r="R104" s="19"/>
    </row>
    <row r="105" spans="2:18" ht="10.5">
      <c r="B105" s="9" t="s">
        <v>80</v>
      </c>
      <c r="E105" s="18"/>
      <c r="F105" s="19">
        <f>'Базовые концовки'!F31</f>
        <v>5.2</v>
      </c>
      <c r="G105" s="19">
        <f>'Базовые концовки'!G31</f>
        <v>0</v>
      </c>
      <c r="H105" s="19">
        <f>'Базовые концовки'!H31</f>
        <v>1.6</v>
      </c>
      <c r="J105" s="8" t="e">
        <f>'Базовые концовки'!J31</f>
        <v>#NAME?</v>
      </c>
      <c r="N105" s="19">
        <f>'Базовые концовки'!L31</f>
        <v>3.6</v>
      </c>
      <c r="R105" s="19">
        <f>'Базовые концовки'!M31</f>
        <v>0</v>
      </c>
    </row>
    <row r="106" spans="2:18" ht="10.5" hidden="1">
      <c r="B106" s="9" t="s">
        <v>72</v>
      </c>
      <c r="D106" s="18"/>
      <c r="F106" s="19"/>
      <c r="G106" s="19"/>
      <c r="H106" s="19"/>
      <c r="J106" s="8"/>
      <c r="N106" s="19"/>
      <c r="R106" s="19"/>
    </row>
    <row r="107" spans="2:18" ht="10.5" hidden="1">
      <c r="B107" s="9" t="s">
        <v>81</v>
      </c>
      <c r="E107" s="18"/>
      <c r="F107" s="19" t="e">
        <f>'Базовые концовки'!F33</f>
        <v>#NAME?</v>
      </c>
      <c r="G107" s="19"/>
      <c r="H107" s="19"/>
      <c r="J107" s="8"/>
      <c r="N107" s="19"/>
      <c r="R107" s="19"/>
    </row>
    <row r="108" spans="2:18" ht="10.5" hidden="1">
      <c r="B108" s="9" t="s">
        <v>76</v>
      </c>
      <c r="D108" s="18"/>
      <c r="F108" s="19">
        <f>'Базовые концовки'!F34</f>
        <v>0</v>
      </c>
      <c r="G108" s="19"/>
      <c r="H108" s="19"/>
      <c r="J108" s="8"/>
      <c r="N108" s="19"/>
      <c r="R108" s="19"/>
    </row>
    <row r="109" spans="2:18" ht="10.5" hidden="1">
      <c r="B109" s="9" t="s">
        <v>77</v>
      </c>
      <c r="D109" s="18"/>
      <c r="F109" s="19">
        <f>'Базовые концовки'!F35</f>
        <v>0</v>
      </c>
      <c r="G109" s="19"/>
      <c r="H109" s="19"/>
      <c r="J109" s="8"/>
      <c r="N109" s="19"/>
      <c r="R109" s="19"/>
    </row>
    <row r="110" spans="2:18" ht="10.5" hidden="1">
      <c r="B110" s="9" t="s">
        <v>78</v>
      </c>
      <c r="D110" s="18"/>
      <c r="F110" s="19">
        <f>'Базовые концовки'!F36</f>
        <v>0</v>
      </c>
      <c r="G110" s="19"/>
      <c r="H110" s="19"/>
      <c r="J110" s="8"/>
      <c r="N110" s="19"/>
      <c r="R110" s="19"/>
    </row>
    <row r="111" spans="2:18" ht="10.5">
      <c r="B111" s="9" t="s">
        <v>82</v>
      </c>
      <c r="E111" s="18"/>
      <c r="F111" s="19">
        <f>'Базовые концовки'!F37</f>
        <v>5.2</v>
      </c>
      <c r="G111" s="19"/>
      <c r="H111" s="19"/>
      <c r="J111" s="8"/>
      <c r="N111" s="19"/>
      <c r="R111" s="19"/>
    </row>
    <row r="112" spans="2:18" ht="10.5" hidden="1">
      <c r="B112" s="9" t="s">
        <v>83</v>
      </c>
      <c r="D112" s="18"/>
      <c r="F112" s="19">
        <f>'Базовые концовки'!F38</f>
        <v>0</v>
      </c>
      <c r="G112" s="19">
        <f>'Базовые концовки'!G38</f>
        <v>0</v>
      </c>
      <c r="H112" s="19">
        <f>'Базовые концовки'!H38</f>
        <v>0</v>
      </c>
      <c r="J112" s="8">
        <f>'Базовые концовки'!J38</f>
        <v>0</v>
      </c>
      <c r="N112" s="19">
        <f>'Базовые концовки'!L38</f>
        <v>0</v>
      </c>
      <c r="R112" s="19">
        <f>'Базовые концовки'!M38</f>
        <v>0</v>
      </c>
    </row>
    <row r="113" spans="2:18" ht="10.5" hidden="1">
      <c r="B113" s="9" t="s">
        <v>76</v>
      </c>
      <c r="D113" s="18"/>
      <c r="F113" s="19">
        <f>'Базовые концовки'!F39</f>
        <v>0</v>
      </c>
      <c r="G113" s="19"/>
      <c r="H113" s="19"/>
      <c r="J113" s="8"/>
      <c r="N113" s="19"/>
      <c r="R113" s="19"/>
    </row>
    <row r="114" spans="2:18" ht="10.5" hidden="1">
      <c r="B114" s="9" t="s">
        <v>77</v>
      </c>
      <c r="D114" s="18"/>
      <c r="F114" s="19">
        <f>'Базовые концовки'!F40</f>
        <v>0</v>
      </c>
      <c r="G114" s="19"/>
      <c r="H114" s="19"/>
      <c r="J114" s="8"/>
      <c r="N114" s="19"/>
      <c r="R114" s="19"/>
    </row>
    <row r="115" spans="2:18" ht="10.5" hidden="1">
      <c r="B115" s="9" t="s">
        <v>78</v>
      </c>
      <c r="D115" s="18"/>
      <c r="F115" s="19">
        <f>'Базовые концовки'!F41</f>
        <v>0</v>
      </c>
      <c r="G115" s="19"/>
      <c r="H115" s="19"/>
      <c r="J115" s="8"/>
      <c r="N115" s="19"/>
      <c r="R115" s="19"/>
    </row>
    <row r="116" spans="2:18" ht="10.5" hidden="1">
      <c r="B116" s="9" t="s">
        <v>84</v>
      </c>
      <c r="D116" s="18"/>
      <c r="F116" s="19">
        <f>'Базовые концовки'!F42</f>
        <v>0</v>
      </c>
      <c r="G116" s="19"/>
      <c r="H116" s="19"/>
      <c r="J116" s="8"/>
      <c r="N116" s="19"/>
      <c r="R116" s="19"/>
    </row>
    <row r="117" spans="2:18" ht="10.5">
      <c r="B117" s="9" t="s">
        <v>85</v>
      </c>
      <c r="E117" s="55"/>
      <c r="F117" s="56">
        <f>'Базовые концовки'!F43</f>
        <v>5986.93</v>
      </c>
      <c r="G117" s="56">
        <f>'Базовые концовки'!G43</f>
        <v>980.14</v>
      </c>
      <c r="H117" s="20">
        <f>'Базовые концовки'!H43</f>
        <v>35.04</v>
      </c>
      <c r="I117" s="39"/>
      <c r="J117" s="21" t="e">
        <f>'Базовые концовки'!J43</f>
        <v>#NAME?</v>
      </c>
      <c r="N117" s="56">
        <f>'Базовые концовки'!L43</f>
        <v>4971.75</v>
      </c>
      <c r="R117" s="56">
        <f>'Базовые концовки'!M43</f>
        <v>0</v>
      </c>
    </row>
    <row r="118" spans="5:18" ht="10.5">
      <c r="E118" s="55"/>
      <c r="F118" s="56"/>
      <c r="G118" s="56"/>
      <c r="H118" s="19">
        <f>'Базовые концовки'!I43</f>
        <v>3.2</v>
      </c>
      <c r="I118" s="39"/>
      <c r="J118" s="8" t="e">
        <f>'Базовые концовки'!K43</f>
        <v>#NAME?</v>
      </c>
      <c r="N118" s="56"/>
      <c r="R118" s="56"/>
    </row>
    <row r="119" spans="2:18" ht="10.5" hidden="1">
      <c r="B119" s="9" t="s">
        <v>72</v>
      </c>
      <c r="D119" s="18"/>
      <c r="F119" s="19"/>
      <c r="G119" s="19"/>
      <c r="H119" s="19"/>
      <c r="J119" s="8"/>
      <c r="N119" s="19"/>
      <c r="R119" s="19"/>
    </row>
    <row r="120" spans="2:18" ht="10.5" hidden="1">
      <c r="B120" s="9" t="s">
        <v>86</v>
      </c>
      <c r="D120" s="18"/>
      <c r="F120" s="19">
        <f>'Базовые концовки'!F45</f>
        <v>0</v>
      </c>
      <c r="G120" s="19"/>
      <c r="H120" s="19"/>
      <c r="J120" s="8"/>
      <c r="N120" s="19"/>
      <c r="R120" s="19"/>
    </row>
    <row r="121" spans="2:18" ht="10.5" hidden="1">
      <c r="B121" s="9" t="s">
        <v>76</v>
      </c>
      <c r="D121" s="18"/>
      <c r="F121" s="19">
        <f>'Базовые концовки'!F46</f>
        <v>0</v>
      </c>
      <c r="G121" s="19"/>
      <c r="H121" s="19"/>
      <c r="J121" s="8"/>
      <c r="N121" s="19"/>
      <c r="R121" s="19"/>
    </row>
    <row r="122" spans="2:18" ht="10.5">
      <c r="B122" s="9" t="s">
        <v>87</v>
      </c>
      <c r="E122" s="18"/>
      <c r="F122" s="19">
        <f>'Базовые концовки'!F47</f>
        <v>1012.84</v>
      </c>
      <c r="G122" s="19"/>
      <c r="H122" s="19"/>
      <c r="J122" s="8"/>
      <c r="N122" s="19"/>
      <c r="R122" s="19"/>
    </row>
    <row r="123" spans="2:18" ht="10.5">
      <c r="B123" s="9" t="s">
        <v>88</v>
      </c>
      <c r="E123" s="18"/>
      <c r="F123" s="19">
        <f>'Базовые концовки'!F48</f>
        <v>590</v>
      </c>
      <c r="G123" s="19"/>
      <c r="H123" s="19"/>
      <c r="J123" s="8"/>
      <c r="N123" s="19"/>
      <c r="R123" s="19"/>
    </row>
    <row r="124" spans="2:18" ht="10.5" hidden="1">
      <c r="B124" s="9" t="s">
        <v>69</v>
      </c>
      <c r="D124" s="18"/>
      <c r="F124" s="19" t="e">
        <f>'Базовые концовки'!F49</f>
        <v>#NAME?</v>
      </c>
      <c r="G124" s="19"/>
      <c r="H124" s="19"/>
      <c r="J124" s="8"/>
      <c r="N124" s="19"/>
      <c r="R124" s="19"/>
    </row>
    <row r="125" spans="2:18" ht="10.5">
      <c r="B125" s="9" t="s">
        <v>89</v>
      </c>
      <c r="E125" s="18"/>
      <c r="F125" s="19">
        <f>'Базовые концовки'!F50</f>
        <v>7589.77</v>
      </c>
      <c r="G125" s="19"/>
      <c r="H125" s="19"/>
      <c r="J125" s="8"/>
      <c r="N125" s="19"/>
      <c r="R125" s="19"/>
    </row>
    <row r="126" spans="2:18" ht="10.5" hidden="1">
      <c r="B126" s="9" t="s">
        <v>90</v>
      </c>
      <c r="D126" s="18"/>
      <c r="F126" s="19">
        <f>'Базовые концовки'!F51</f>
        <v>0</v>
      </c>
      <c r="G126" s="19">
        <f>'Базовые концовки'!G51</f>
        <v>0</v>
      </c>
      <c r="H126" s="19">
        <f>'Базовые концовки'!H51</f>
        <v>0</v>
      </c>
      <c r="J126" s="8">
        <f>'Базовые концовки'!J51</f>
        <v>0</v>
      </c>
      <c r="N126" s="19">
        <f>'Базовые концовки'!L51</f>
        <v>0</v>
      </c>
      <c r="R126" s="19">
        <f>'Базовые концовки'!M51</f>
        <v>0</v>
      </c>
    </row>
    <row r="127" spans="2:18" ht="10.5" hidden="1">
      <c r="B127" s="9" t="s">
        <v>76</v>
      </c>
      <c r="D127" s="18"/>
      <c r="F127" s="19">
        <f>'Базовые концовки'!F52</f>
        <v>0</v>
      </c>
      <c r="G127" s="19"/>
      <c r="H127" s="19"/>
      <c r="J127" s="8"/>
      <c r="N127" s="19"/>
      <c r="R127" s="19"/>
    </row>
    <row r="128" spans="2:18" ht="10.5" hidden="1">
      <c r="B128" s="9" t="s">
        <v>77</v>
      </c>
      <c r="D128" s="18"/>
      <c r="F128" s="19">
        <f>'Базовые концовки'!F53</f>
        <v>0</v>
      </c>
      <c r="G128" s="19"/>
      <c r="H128" s="19"/>
      <c r="J128" s="8"/>
      <c r="N128" s="19"/>
      <c r="R128" s="19"/>
    </row>
    <row r="129" spans="2:18" ht="10.5" hidden="1">
      <c r="B129" s="9" t="s">
        <v>78</v>
      </c>
      <c r="D129" s="18"/>
      <c r="F129" s="19">
        <f>'Базовые концовки'!F54</f>
        <v>0</v>
      </c>
      <c r="G129" s="19"/>
      <c r="H129" s="19"/>
      <c r="J129" s="8"/>
      <c r="N129" s="19"/>
      <c r="R129" s="19"/>
    </row>
    <row r="130" spans="2:18" ht="10.5" hidden="1">
      <c r="B130" s="9" t="s">
        <v>91</v>
      </c>
      <c r="D130" s="18"/>
      <c r="F130" s="19">
        <f>'Базовые концовки'!F55</f>
        <v>0</v>
      </c>
      <c r="G130" s="19"/>
      <c r="H130" s="19"/>
      <c r="J130" s="8"/>
      <c r="N130" s="19"/>
      <c r="R130" s="19"/>
    </row>
    <row r="131" spans="2:18" ht="10.5" hidden="1">
      <c r="B131" s="9" t="s">
        <v>92</v>
      </c>
      <c r="D131" s="18"/>
      <c r="F131" s="19">
        <f>'Базовые концовки'!F56</f>
        <v>0</v>
      </c>
      <c r="G131" s="19">
        <f>'Базовые концовки'!G56</f>
        <v>0</v>
      </c>
      <c r="H131" s="19">
        <f>'Базовые концовки'!H56</f>
        <v>0</v>
      </c>
      <c r="J131" s="8">
        <f>'Базовые концовки'!J56</f>
        <v>0</v>
      </c>
      <c r="N131" s="19">
        <f>'Базовые концовки'!L56</f>
        <v>0</v>
      </c>
      <c r="R131" s="19">
        <f>'Базовые концовки'!M56</f>
        <v>0</v>
      </c>
    </row>
    <row r="132" spans="2:18" ht="10.5" hidden="1">
      <c r="B132" s="9" t="s">
        <v>76</v>
      </c>
      <c r="D132" s="18"/>
      <c r="F132" s="19">
        <f>'Базовые концовки'!F57</f>
        <v>0</v>
      </c>
      <c r="G132" s="19"/>
      <c r="H132" s="19"/>
      <c r="J132" s="8"/>
      <c r="N132" s="19"/>
      <c r="R132" s="19"/>
    </row>
    <row r="133" spans="2:18" ht="10.5" hidden="1">
      <c r="B133" s="9" t="s">
        <v>77</v>
      </c>
      <c r="D133" s="18"/>
      <c r="F133" s="19">
        <f>'Базовые концовки'!F58</f>
        <v>0</v>
      </c>
      <c r="G133" s="19"/>
      <c r="H133" s="19"/>
      <c r="J133" s="8"/>
      <c r="N133" s="19"/>
      <c r="R133" s="19"/>
    </row>
    <row r="134" spans="2:18" ht="10.5" hidden="1">
      <c r="B134" s="9" t="s">
        <v>78</v>
      </c>
      <c r="D134" s="18"/>
      <c r="F134" s="19">
        <f>'Базовые концовки'!F59</f>
        <v>0</v>
      </c>
      <c r="G134" s="19"/>
      <c r="H134" s="19"/>
      <c r="J134" s="8"/>
      <c r="N134" s="19"/>
      <c r="R134" s="19"/>
    </row>
    <row r="135" spans="2:18" ht="10.5" hidden="1">
      <c r="B135" s="9" t="s">
        <v>93</v>
      </c>
      <c r="D135" s="18"/>
      <c r="F135" s="19">
        <f>'Базовые концовки'!F60</f>
        <v>0</v>
      </c>
      <c r="G135" s="19"/>
      <c r="H135" s="19"/>
      <c r="J135" s="8"/>
      <c r="N135" s="19"/>
      <c r="R135" s="19"/>
    </row>
    <row r="136" spans="2:18" ht="10.5" hidden="1">
      <c r="B136" s="9" t="s">
        <v>94</v>
      </c>
      <c r="D136" s="18"/>
      <c r="F136" s="19">
        <f>'Базовые концовки'!F61</f>
        <v>0</v>
      </c>
      <c r="G136" s="19">
        <f>'Базовые концовки'!G61</f>
        <v>0</v>
      </c>
      <c r="H136" s="19">
        <f>'Базовые концовки'!H61</f>
        <v>0</v>
      </c>
      <c r="J136" s="8">
        <f>'Базовые концовки'!J61</f>
        <v>0</v>
      </c>
      <c r="N136" s="19">
        <f>'Базовые концовки'!L61</f>
        <v>0</v>
      </c>
      <c r="R136" s="19">
        <f>'Базовые концовки'!M61</f>
        <v>0</v>
      </c>
    </row>
    <row r="137" spans="2:18" ht="10.5" hidden="1">
      <c r="B137" s="9" t="s">
        <v>72</v>
      </c>
      <c r="D137" s="18"/>
      <c r="F137" s="19"/>
      <c r="G137" s="19"/>
      <c r="H137" s="19"/>
      <c r="J137" s="8"/>
      <c r="N137" s="19"/>
      <c r="R137" s="19"/>
    </row>
    <row r="138" spans="2:18" ht="10.5" hidden="1">
      <c r="B138" s="9" t="s">
        <v>95</v>
      </c>
      <c r="D138" s="18"/>
      <c r="F138" s="19" t="e">
        <f>'Базовые концовки'!F63</f>
        <v>#NAME?</v>
      </c>
      <c r="G138" s="19"/>
      <c r="H138" s="19"/>
      <c r="J138" s="8"/>
      <c r="N138" s="19"/>
      <c r="R138" s="19"/>
    </row>
    <row r="139" spans="2:18" ht="10.5" hidden="1">
      <c r="B139" s="9" t="s">
        <v>76</v>
      </c>
      <c r="D139" s="18"/>
      <c r="F139" s="19">
        <f>'Базовые концовки'!F64</f>
        <v>0</v>
      </c>
      <c r="G139" s="19"/>
      <c r="H139" s="19"/>
      <c r="J139" s="8"/>
      <c r="N139" s="19"/>
      <c r="R139" s="19"/>
    </row>
    <row r="140" spans="2:18" ht="10.5" hidden="1">
      <c r="B140" s="9" t="s">
        <v>96</v>
      </c>
      <c r="D140" s="18"/>
      <c r="F140" s="19">
        <f>'Базовые концовки'!F65</f>
        <v>0</v>
      </c>
      <c r="G140" s="19"/>
      <c r="H140" s="19"/>
      <c r="J140" s="8"/>
      <c r="N140" s="19"/>
      <c r="R140" s="19"/>
    </row>
    <row r="141" spans="2:18" ht="10.5" hidden="1">
      <c r="B141" s="9" t="s">
        <v>78</v>
      </c>
      <c r="D141" s="18"/>
      <c r="F141" s="19">
        <f>'Базовые концовки'!F66</f>
        <v>0</v>
      </c>
      <c r="G141" s="19"/>
      <c r="H141" s="19"/>
      <c r="J141" s="8"/>
      <c r="N141" s="19"/>
      <c r="R141" s="19"/>
    </row>
    <row r="142" spans="2:18" ht="10.5" hidden="1">
      <c r="B142" s="9" t="s">
        <v>97</v>
      </c>
      <c r="D142" s="18"/>
      <c r="F142" s="19">
        <f>'Базовые концовки'!F67</f>
        <v>0</v>
      </c>
      <c r="G142" s="19"/>
      <c r="H142" s="19"/>
      <c r="J142" s="8"/>
      <c r="N142" s="19"/>
      <c r="R142" s="19"/>
    </row>
    <row r="143" spans="2:18" ht="10.5" hidden="1">
      <c r="B143" s="9" t="s">
        <v>98</v>
      </c>
      <c r="D143" s="18"/>
      <c r="F143" s="19">
        <f>'Базовые концовки'!F68</f>
        <v>0</v>
      </c>
      <c r="G143" s="19">
        <f>'Базовые концовки'!G68</f>
        <v>0</v>
      </c>
      <c r="H143" s="19">
        <f>'Базовые концовки'!H68</f>
        <v>0</v>
      </c>
      <c r="J143" s="8">
        <f>'Базовые концовки'!J68</f>
        <v>0</v>
      </c>
      <c r="N143" s="19">
        <f>'Базовые концовки'!L68</f>
        <v>0</v>
      </c>
      <c r="R143" s="19">
        <f>'Базовые концовки'!M68</f>
        <v>0</v>
      </c>
    </row>
    <row r="144" spans="2:18" ht="10.5" hidden="1">
      <c r="B144" s="9" t="s">
        <v>96</v>
      </c>
      <c r="D144" s="18"/>
      <c r="F144" s="19">
        <f>'Базовые концовки'!F69</f>
        <v>0</v>
      </c>
      <c r="G144" s="19"/>
      <c r="H144" s="19"/>
      <c r="J144" s="8"/>
      <c r="N144" s="19"/>
      <c r="R144" s="19"/>
    </row>
    <row r="145" spans="2:18" ht="10.5" hidden="1">
      <c r="B145" s="9" t="s">
        <v>78</v>
      </c>
      <c r="D145" s="18"/>
      <c r="F145" s="19">
        <f>'Базовые концовки'!F70</f>
        <v>0</v>
      </c>
      <c r="G145" s="19"/>
      <c r="H145" s="19"/>
      <c r="J145" s="8"/>
      <c r="N145" s="19"/>
      <c r="R145" s="19"/>
    </row>
    <row r="146" spans="2:18" ht="10.5" hidden="1">
      <c r="B146" s="9" t="s">
        <v>99</v>
      </c>
      <c r="D146" s="18"/>
      <c r="F146" s="19">
        <f>'Базовые концовки'!F71</f>
        <v>0</v>
      </c>
      <c r="G146" s="19"/>
      <c r="H146" s="19"/>
      <c r="J146" s="8"/>
      <c r="N146" s="19"/>
      <c r="R146" s="19"/>
    </row>
    <row r="147" spans="2:18" ht="10.5" hidden="1">
      <c r="B147" s="9" t="s">
        <v>100</v>
      </c>
      <c r="D147" s="18"/>
      <c r="F147" s="19">
        <f>'Базовые концовки'!F72</f>
        <v>0</v>
      </c>
      <c r="G147" s="19">
        <f>'Базовые концовки'!G72</f>
        <v>0</v>
      </c>
      <c r="H147" s="19">
        <f>'Базовые концовки'!H72</f>
        <v>0</v>
      </c>
      <c r="J147" s="8">
        <f>'Базовые концовки'!J72</f>
        <v>0</v>
      </c>
      <c r="N147" s="19">
        <f>'Базовые концовки'!L72</f>
        <v>0</v>
      </c>
      <c r="R147" s="19">
        <f>'Базовые концовки'!M72</f>
        <v>0</v>
      </c>
    </row>
    <row r="148" spans="2:18" ht="10.5" hidden="1">
      <c r="B148" s="9" t="s">
        <v>76</v>
      </c>
      <c r="D148" s="18"/>
      <c r="F148" s="19">
        <f>'Базовые концовки'!F73</f>
        <v>0</v>
      </c>
      <c r="G148" s="19"/>
      <c r="H148" s="19"/>
      <c r="J148" s="8"/>
      <c r="N148" s="19"/>
      <c r="R148" s="19"/>
    </row>
    <row r="149" spans="2:18" ht="10.5" hidden="1">
      <c r="B149" s="9" t="s">
        <v>96</v>
      </c>
      <c r="D149" s="18"/>
      <c r="F149" s="19">
        <f>'Базовые концовки'!F74</f>
        <v>0</v>
      </c>
      <c r="G149" s="19"/>
      <c r="H149" s="19"/>
      <c r="J149" s="8"/>
      <c r="N149" s="19"/>
      <c r="R149" s="19"/>
    </row>
    <row r="150" spans="2:18" ht="10.5" hidden="1">
      <c r="B150" s="9" t="s">
        <v>78</v>
      </c>
      <c r="D150" s="18"/>
      <c r="F150" s="19">
        <f>'Базовые концовки'!F75</f>
        <v>0</v>
      </c>
      <c r="G150" s="19"/>
      <c r="H150" s="19"/>
      <c r="J150" s="8"/>
      <c r="N150" s="19"/>
      <c r="R150" s="19"/>
    </row>
    <row r="151" spans="2:18" ht="10.5" hidden="1">
      <c r="B151" s="9" t="s">
        <v>101</v>
      </c>
      <c r="D151" s="18"/>
      <c r="F151" s="19">
        <f>'Базовые концовки'!F76</f>
        <v>0</v>
      </c>
      <c r="G151" s="19"/>
      <c r="H151" s="19"/>
      <c r="J151" s="8"/>
      <c r="N151" s="19"/>
      <c r="R151" s="19"/>
    </row>
    <row r="152" spans="2:18" ht="10.5" hidden="1">
      <c r="B152" s="9" t="s">
        <v>102</v>
      </c>
      <c r="D152" s="18"/>
      <c r="F152" s="19">
        <f>'Базовые концовки'!F77</f>
        <v>0</v>
      </c>
      <c r="G152" s="19">
        <f>'Базовые концовки'!G77</f>
        <v>0</v>
      </c>
      <c r="H152" s="19">
        <f>'Базовые концовки'!H77</f>
        <v>0</v>
      </c>
      <c r="J152" s="8">
        <f>'Базовые концовки'!J77</f>
        <v>0</v>
      </c>
      <c r="N152" s="19">
        <f>'Базовые концовки'!L77</f>
        <v>0</v>
      </c>
      <c r="R152" s="19">
        <f>'Базовые концовки'!M77</f>
        <v>0</v>
      </c>
    </row>
    <row r="153" spans="2:18" ht="10.5" hidden="1">
      <c r="B153" s="9" t="s">
        <v>76</v>
      </c>
      <c r="D153" s="18"/>
      <c r="F153" s="19">
        <f>'Базовые концовки'!F78</f>
        <v>0</v>
      </c>
      <c r="G153" s="19"/>
      <c r="H153" s="19"/>
      <c r="J153" s="8"/>
      <c r="N153" s="19"/>
      <c r="R153" s="19"/>
    </row>
    <row r="154" spans="2:18" ht="10.5">
      <c r="B154" s="9" t="s">
        <v>103</v>
      </c>
      <c r="E154" s="18"/>
      <c r="F154" s="19" t="e">
        <f>'Базовые концовки'!F79</f>
        <v>#NAME?</v>
      </c>
      <c r="G154" s="19">
        <f>'Базовые концовки'!G79</f>
        <v>0</v>
      </c>
      <c r="H154" s="19">
        <f>'Базовые концовки'!H79</f>
        <v>0</v>
      </c>
      <c r="J154" s="8">
        <f>'Базовые концовки'!J79</f>
        <v>0</v>
      </c>
      <c r="N154" s="19">
        <f>'Базовые концовки'!L79</f>
        <v>0</v>
      </c>
      <c r="R154" s="19">
        <f>'Базовые концовки'!M79</f>
        <v>0</v>
      </c>
    </row>
    <row r="155" spans="2:18" ht="10.5" hidden="1">
      <c r="B155" s="9" t="s">
        <v>104</v>
      </c>
      <c r="D155" s="18"/>
      <c r="F155" s="19">
        <f>'Базовые концовки'!F80</f>
        <v>0</v>
      </c>
      <c r="G155" s="19"/>
      <c r="H155" s="19"/>
      <c r="J155" s="8"/>
      <c r="N155" s="19"/>
      <c r="R155" s="19"/>
    </row>
    <row r="156" spans="2:18" ht="10.5">
      <c r="B156" s="9" t="s">
        <v>105</v>
      </c>
      <c r="E156" s="18"/>
      <c r="F156" s="19">
        <f>'Базовые концовки'!F81</f>
        <v>1012.84</v>
      </c>
      <c r="G156" s="19"/>
      <c r="H156" s="19"/>
      <c r="J156" s="8"/>
      <c r="N156" s="19"/>
      <c r="R156" s="19"/>
    </row>
    <row r="157" spans="2:18" ht="10.5">
      <c r="B157" s="9" t="s">
        <v>106</v>
      </c>
      <c r="E157" s="18"/>
      <c r="F157" s="19">
        <f>'Базовые концовки'!F82</f>
        <v>590</v>
      </c>
      <c r="G157" s="19"/>
      <c r="H157" s="19"/>
      <c r="J157" s="8"/>
      <c r="N157" s="19"/>
      <c r="R157" s="19"/>
    </row>
    <row r="158" spans="2:18" ht="10.5" hidden="1">
      <c r="B158" s="9" t="s">
        <v>107</v>
      </c>
      <c r="D158" s="18"/>
      <c r="F158" s="19">
        <f>'Базовые концовки'!F83</f>
        <v>0</v>
      </c>
      <c r="G158" s="19"/>
      <c r="H158" s="19"/>
      <c r="J158" s="8"/>
      <c r="N158" s="19">
        <f>'Базовые концовки'!L83</f>
        <v>0</v>
      </c>
      <c r="R158" s="19"/>
    </row>
    <row r="159" spans="2:18" ht="10.5" hidden="1">
      <c r="B159" s="9" t="s">
        <v>108</v>
      </c>
      <c r="E159" s="18"/>
      <c r="F159" s="19">
        <f>'Базовые концовки'!F84</f>
        <v>980.14</v>
      </c>
      <c r="G159" s="19"/>
      <c r="H159" s="19"/>
      <c r="J159" s="8"/>
      <c r="N159" s="19"/>
      <c r="R159" s="19"/>
    </row>
    <row r="160" spans="2:18" ht="10.5" hidden="1">
      <c r="B160" s="9" t="s">
        <v>109</v>
      </c>
      <c r="E160" s="18"/>
      <c r="F160" s="19">
        <f>'Базовые концовки'!F85</f>
        <v>3.2</v>
      </c>
      <c r="G160" s="19"/>
      <c r="H160" s="19"/>
      <c r="J160" s="8"/>
      <c r="N160" s="19"/>
      <c r="R160" s="19"/>
    </row>
    <row r="161" spans="2:18" ht="10.5" hidden="1">
      <c r="B161" s="9" t="s">
        <v>110</v>
      </c>
      <c r="E161" s="18"/>
      <c r="F161" s="19">
        <f>'Базовые концовки'!F86</f>
        <v>983.34</v>
      </c>
      <c r="G161" s="19"/>
      <c r="H161" s="19"/>
      <c r="J161" s="8"/>
      <c r="N161" s="19"/>
      <c r="R161" s="19"/>
    </row>
    <row r="162" spans="2:18" ht="10.5" hidden="1">
      <c r="B162" s="9" t="s">
        <v>111</v>
      </c>
      <c r="E162" s="18"/>
      <c r="F162" s="19"/>
      <c r="G162" s="19"/>
      <c r="H162" s="19"/>
      <c r="J162" s="8" t="e">
        <f>'Базовые концовки'!J87</f>
        <v>#NAME?</v>
      </c>
      <c r="N162" s="19"/>
      <c r="R162" s="19"/>
    </row>
    <row r="163" spans="2:18" ht="10.5" hidden="1">
      <c r="B163" s="9" t="s">
        <v>112</v>
      </c>
      <c r="E163" s="18"/>
      <c r="F163" s="19"/>
      <c r="G163" s="19"/>
      <c r="H163" s="19"/>
      <c r="J163" s="8" t="e">
        <f>'Базовые концовки'!J88</f>
        <v>#NAME?</v>
      </c>
      <c r="N163" s="19"/>
      <c r="R163" s="19"/>
    </row>
    <row r="164" spans="2:18" ht="10.5" hidden="1">
      <c r="B164" s="9" t="s">
        <v>113</v>
      </c>
      <c r="E164" s="18"/>
      <c r="F164" s="19"/>
      <c r="G164" s="19"/>
      <c r="H164" s="19"/>
      <c r="J164" s="8" t="e">
        <f>'Базовые концовки'!J89</f>
        <v>#NAME?</v>
      </c>
      <c r="N164" s="19"/>
      <c r="R164" s="19"/>
    </row>
    <row r="165" spans="2:18" ht="10.5">
      <c r="B165" s="9" t="s">
        <v>346</v>
      </c>
      <c r="E165" s="18">
        <v>3.45</v>
      </c>
      <c r="F165" s="19" t="e">
        <f>F154*E165</f>
        <v>#NAME?</v>
      </c>
      <c r="G165" s="19"/>
      <c r="H165" s="19"/>
      <c r="J165" s="8"/>
      <c r="N165" s="19"/>
      <c r="R165" s="19"/>
    </row>
    <row r="166" spans="2:18" ht="10.5">
      <c r="B166" s="9" t="s">
        <v>115</v>
      </c>
      <c r="E166" s="18">
        <v>18</v>
      </c>
      <c r="F166" s="19" t="e">
        <f>F165*0.18</f>
        <v>#NAME?</v>
      </c>
      <c r="G166" s="19">
        <f>'Базовые концовки'!G91</f>
        <v>0</v>
      </c>
      <c r="H166" s="19"/>
      <c r="J166" s="8"/>
      <c r="N166" s="19"/>
      <c r="R166" s="19"/>
    </row>
    <row r="167" spans="2:18" ht="10.5">
      <c r="B167" s="9" t="s">
        <v>116</v>
      </c>
      <c r="E167" s="18"/>
      <c r="F167" s="19" t="e">
        <f>F165+F166</f>
        <v>#NAME?</v>
      </c>
      <c r="G167" s="19">
        <f>'Базовые концовки'!G92</f>
        <v>0</v>
      </c>
      <c r="H167" s="19"/>
      <c r="J167" s="8"/>
      <c r="N167" s="19"/>
      <c r="R167" s="19"/>
    </row>
    <row r="169" spans="2:10" ht="10.5">
      <c r="B169" s="53" t="s">
        <v>117</v>
      </c>
      <c r="C169" s="53"/>
      <c r="D169" s="53"/>
      <c r="E169" s="53"/>
      <c r="F169" s="53"/>
      <c r="G169" s="53"/>
      <c r="H169" s="53"/>
      <c r="I169" s="53"/>
      <c r="J169" s="53"/>
    </row>
    <row r="170" spans="2:10" ht="10.5">
      <c r="B170" s="53"/>
      <c r="C170" s="53"/>
      <c r="D170" s="53"/>
      <c r="E170" s="53"/>
      <c r="F170" s="53"/>
      <c r="G170" s="53"/>
      <c r="H170" s="53"/>
      <c r="I170" s="53"/>
      <c r="J170" s="53"/>
    </row>
    <row r="171" spans="1:14" ht="10.5">
      <c r="A171" s="38" t="s">
        <v>118</v>
      </c>
      <c r="B171" s="37" t="s">
        <v>119</v>
      </c>
      <c r="C171" s="39">
        <v>0.58</v>
      </c>
      <c r="D171" s="12">
        <f>'Базовые цены за единицу'!B15</f>
        <v>7715.23</v>
      </c>
      <c r="E171" s="12">
        <f>'Базовые цены за единицу'!D15</f>
        <v>64.64</v>
      </c>
      <c r="F171" s="54">
        <f>'Базовые цены с учетом расхода'!B15</f>
        <v>4474.84</v>
      </c>
      <c r="G171" s="54">
        <f>'Базовые цены с учетом расхода'!C15</f>
        <v>669.37</v>
      </c>
      <c r="H171" s="12">
        <f>'Базовые цены с учетом расхода'!D15</f>
        <v>37.49</v>
      </c>
      <c r="I171" s="14">
        <v>94.83</v>
      </c>
      <c r="J171" s="14" t="e">
        <f>'Базовые цены с учетом расхода'!I15</f>
        <v>#NAME?</v>
      </c>
      <c r="K171" s="1" t="s">
        <v>31</v>
      </c>
      <c r="L171" s="1" t="s">
        <v>32</v>
      </c>
      <c r="N171" s="54">
        <f>'Базовые цены с учетом расхода'!F15</f>
        <v>3767.98</v>
      </c>
    </row>
    <row r="172" spans="1:14" ht="33" customHeight="1">
      <c r="A172" s="39"/>
      <c r="B172" s="37"/>
      <c r="C172" s="39"/>
      <c r="D172" s="13">
        <f>'Базовые цены за единицу'!C15</f>
        <v>1154.08</v>
      </c>
      <c r="E172" s="13">
        <f>'Базовые цены за единицу'!E15</f>
        <v>2.26</v>
      </c>
      <c r="F172" s="54"/>
      <c r="G172" s="54"/>
      <c r="H172" s="13">
        <f>'Базовые цены с учетом расхода'!E15</f>
        <v>1.31</v>
      </c>
      <c r="I172" s="1">
        <v>0.21</v>
      </c>
      <c r="J172" s="1" t="e">
        <f>'Базовые цены с учетом расхода'!K15</f>
        <v>#NAME?</v>
      </c>
      <c r="K172" s="1" t="s">
        <v>33</v>
      </c>
      <c r="L172" s="1" t="s">
        <v>34</v>
      </c>
      <c r="N172" s="54"/>
    </row>
    <row r="173" spans="2:6" ht="10.5" hidden="1">
      <c r="B173" s="15" t="s">
        <v>35</v>
      </c>
      <c r="F173" s="1">
        <v>669.37</v>
      </c>
    </row>
    <row r="174" spans="2:6" ht="10.5" hidden="1">
      <c r="B174" s="15" t="s">
        <v>36</v>
      </c>
      <c r="F174" s="1">
        <v>37.49</v>
      </c>
    </row>
    <row r="175" spans="2:6" ht="10.5" hidden="1">
      <c r="B175" s="15" t="s">
        <v>37</v>
      </c>
      <c r="F175" s="1">
        <v>1.31</v>
      </c>
    </row>
    <row r="176" spans="2:6" ht="10.5" hidden="1">
      <c r="B176" s="15" t="s">
        <v>38</v>
      </c>
      <c r="F176" s="1">
        <v>3767.98</v>
      </c>
    </row>
    <row r="177" ht="21" hidden="1">
      <c r="B177" s="15" t="s">
        <v>39</v>
      </c>
    </row>
    <row r="178" ht="21" hidden="1">
      <c r="B178" s="15" t="s">
        <v>40</v>
      </c>
    </row>
    <row r="179" ht="10.5" hidden="1">
      <c r="B179" s="15" t="s">
        <v>41</v>
      </c>
    </row>
    <row r="180" ht="21" hidden="1">
      <c r="B180" s="15" t="s">
        <v>42</v>
      </c>
    </row>
    <row r="181" ht="10.5" hidden="1">
      <c r="B181" s="15" t="s">
        <v>43</v>
      </c>
    </row>
    <row r="182" spans="2:12" ht="10.5" hidden="1">
      <c r="B182" s="15" t="s">
        <v>44</v>
      </c>
      <c r="C182" s="1">
        <v>103</v>
      </c>
      <c r="F182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690.8</v>
      </c>
      <c r="L182" s="4" t="s">
        <v>45</v>
      </c>
    </row>
    <row r="183" spans="2:12" ht="10.5" hidden="1">
      <c r="B183" s="15" t="s">
        <v>46</v>
      </c>
      <c r="C183" s="1">
        <v>103</v>
      </c>
      <c r="F183" s="16">
        <f>IF('Базовые цены с учетом расхода'!P15&gt;0,'Базовые цены с учетом расхода'!P15,IF('Базовые цены с учетом расхода'!P15&lt;0,'Базовые цены с учетом расхода'!P15,""))</f>
        <v>689.45</v>
      </c>
      <c r="L183" s="4" t="s">
        <v>47</v>
      </c>
    </row>
    <row r="184" spans="2:12" ht="10.5" hidden="1">
      <c r="B184" s="15" t="s">
        <v>48</v>
      </c>
      <c r="C184" s="1">
        <v>103</v>
      </c>
      <c r="F184" s="16">
        <f>IF('Базовые цены с учетом расхода'!Q15&gt;0,'Базовые цены с учетом расхода'!Q15,IF('Базовые цены с учетом расхода'!Q15&lt;0,'Базовые цены с учетом расхода'!Q15,""))</f>
        <v>1.35</v>
      </c>
      <c r="L184" s="4" t="s">
        <v>49</v>
      </c>
    </row>
    <row r="185" spans="2:12" ht="10.5" hidden="1">
      <c r="B185" s="15" t="s">
        <v>50</v>
      </c>
      <c r="C185" s="1">
        <v>60</v>
      </c>
      <c r="F185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402.41</v>
      </c>
      <c r="L185" s="4" t="s">
        <v>51</v>
      </c>
    </row>
    <row r="186" spans="2:12" ht="10.5" hidden="1">
      <c r="B186" s="15" t="s">
        <v>52</v>
      </c>
      <c r="C186" s="1">
        <v>60</v>
      </c>
      <c r="F186" s="16">
        <f>IF('Базовые цены с учетом расхода'!R15&gt;0,'Базовые цены с учетом расхода'!R15,IF('Базовые цены с учетом расхода'!R15&lt;0,'Базовые цены с учетом расхода'!R15,""))</f>
        <v>401.62</v>
      </c>
      <c r="L186" s="4" t="s">
        <v>53</v>
      </c>
    </row>
    <row r="187" spans="2:12" ht="10.5" hidden="1">
      <c r="B187" s="15" t="s">
        <v>54</v>
      </c>
      <c r="C187" s="1">
        <v>60</v>
      </c>
      <c r="F187" s="16">
        <f>IF('Базовые цены с учетом расхода'!S15&gt;0,'Базовые цены с учетом расхода'!S15,IF('Базовые цены с учетом расхода'!S15&lt;0,'Базовые цены с учетом расхода'!S15,""))</f>
        <v>0.78</v>
      </c>
      <c r="L187" s="4" t="s">
        <v>55</v>
      </c>
    </row>
    <row r="188" spans="1:10" ht="10.5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4" ht="10.5">
      <c r="A189" s="38" t="s">
        <v>120</v>
      </c>
      <c r="B189" s="37" t="s">
        <v>121</v>
      </c>
      <c r="C189" s="39">
        <v>0.36</v>
      </c>
      <c r="D189" s="12">
        <f>'Базовые цены за единицу'!B16</f>
        <v>5847.98</v>
      </c>
      <c r="E189" s="12">
        <f>'Базовые цены за единицу'!D16</f>
        <v>64.64</v>
      </c>
      <c r="F189" s="54">
        <f>'Базовые цены с учетом расхода'!B16</f>
        <v>2105.27</v>
      </c>
      <c r="G189" s="54">
        <f>'Базовые цены с учетом расхода'!C16</f>
        <v>340.86</v>
      </c>
      <c r="H189" s="12">
        <f>'Базовые цены с учетом расхода'!D16</f>
        <v>23.27</v>
      </c>
      <c r="I189" s="14">
        <v>77.8</v>
      </c>
      <c r="J189" s="14" t="e">
        <f>'Базовые цены с учетом расхода'!I16</f>
        <v>#NAME?</v>
      </c>
      <c r="K189" s="1" t="s">
        <v>31</v>
      </c>
      <c r="L189" s="1" t="s">
        <v>32</v>
      </c>
      <c r="N189" s="54">
        <f>'Базовые цены с учетом расхода'!F16</f>
        <v>1741.14</v>
      </c>
    </row>
    <row r="190" spans="1:14" ht="33" customHeight="1">
      <c r="A190" s="39"/>
      <c r="B190" s="37"/>
      <c r="C190" s="39"/>
      <c r="D190" s="13">
        <f>'Базовые цены за единицу'!C16</f>
        <v>946.83</v>
      </c>
      <c r="E190" s="13">
        <f>'Базовые цены за единицу'!E16</f>
        <v>2.26</v>
      </c>
      <c r="F190" s="54"/>
      <c r="G190" s="54"/>
      <c r="H190" s="13">
        <f>'Базовые цены с учетом расхода'!E16</f>
        <v>0.81</v>
      </c>
      <c r="I190" s="1">
        <v>0.21</v>
      </c>
      <c r="J190" s="1" t="e">
        <f>'Базовые цены с учетом расхода'!K16</f>
        <v>#NAME?</v>
      </c>
      <c r="K190" s="1" t="s">
        <v>33</v>
      </c>
      <c r="L190" s="1" t="s">
        <v>34</v>
      </c>
      <c r="N190" s="54"/>
    </row>
    <row r="191" spans="2:6" ht="10.5" hidden="1">
      <c r="B191" s="15" t="s">
        <v>35</v>
      </c>
      <c r="F191" s="1">
        <v>340.86</v>
      </c>
    </row>
    <row r="192" spans="2:6" ht="10.5" hidden="1">
      <c r="B192" s="15" t="s">
        <v>36</v>
      </c>
      <c r="F192" s="1">
        <v>23.27</v>
      </c>
    </row>
    <row r="193" spans="2:6" ht="10.5" hidden="1">
      <c r="B193" s="15" t="s">
        <v>37</v>
      </c>
      <c r="F193" s="1">
        <v>0.81</v>
      </c>
    </row>
    <row r="194" spans="2:6" ht="10.5" hidden="1">
      <c r="B194" s="15" t="s">
        <v>38</v>
      </c>
      <c r="F194" s="1">
        <v>1741.14</v>
      </c>
    </row>
    <row r="195" ht="21" hidden="1">
      <c r="B195" s="15" t="s">
        <v>39</v>
      </c>
    </row>
    <row r="196" ht="21" hidden="1">
      <c r="B196" s="15" t="s">
        <v>40</v>
      </c>
    </row>
    <row r="197" ht="10.5" hidden="1">
      <c r="B197" s="15" t="s">
        <v>41</v>
      </c>
    </row>
    <row r="198" ht="21" hidden="1">
      <c r="B198" s="15" t="s">
        <v>42</v>
      </c>
    </row>
    <row r="199" ht="10.5" hidden="1">
      <c r="B199" s="15" t="s">
        <v>43</v>
      </c>
    </row>
    <row r="200" spans="2:12" ht="10.5" hidden="1">
      <c r="B200" s="15" t="s">
        <v>44</v>
      </c>
      <c r="C200" s="1">
        <v>103</v>
      </c>
      <c r="F200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351.92</v>
      </c>
      <c r="L200" s="4" t="s">
        <v>45</v>
      </c>
    </row>
    <row r="201" spans="2:12" ht="10.5" hidden="1">
      <c r="B201" s="15" t="s">
        <v>46</v>
      </c>
      <c r="C201" s="1">
        <v>103</v>
      </c>
      <c r="F201" s="16">
        <f>IF('Базовые цены с учетом расхода'!P16&gt;0,'Базовые цены с учетом расхода'!P16,IF('Базовые цены с учетом расхода'!P16&lt;0,'Базовые цены с учетом расхода'!P16,""))</f>
        <v>351.08</v>
      </c>
      <c r="L201" s="4" t="s">
        <v>47</v>
      </c>
    </row>
    <row r="202" spans="2:12" ht="10.5" hidden="1">
      <c r="B202" s="15" t="s">
        <v>48</v>
      </c>
      <c r="C202" s="1">
        <v>103</v>
      </c>
      <c r="F202" s="16">
        <f>IF('Базовые цены с учетом расхода'!Q16&gt;0,'Базовые цены с учетом расхода'!Q16,IF('Базовые цены с учетом расхода'!Q16&lt;0,'Базовые цены с учетом расхода'!Q16,""))</f>
        <v>0.84</v>
      </c>
      <c r="L202" s="4" t="s">
        <v>49</v>
      </c>
    </row>
    <row r="203" spans="2:12" ht="10.5" hidden="1">
      <c r="B203" s="15" t="s">
        <v>50</v>
      </c>
      <c r="C203" s="1">
        <v>60</v>
      </c>
      <c r="F203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205</v>
      </c>
      <c r="L203" s="4" t="s">
        <v>51</v>
      </c>
    </row>
    <row r="204" spans="2:12" ht="10.5" hidden="1">
      <c r="B204" s="15" t="s">
        <v>52</v>
      </c>
      <c r="C204" s="1">
        <v>60</v>
      </c>
      <c r="F204" s="16">
        <f>IF('Базовые цены с учетом расхода'!R16&gt;0,'Базовые цены с учетом расхода'!R16,IF('Базовые цены с учетом расхода'!R16&lt;0,'Базовые цены с учетом расхода'!R16,""))</f>
        <v>204.52</v>
      </c>
      <c r="L204" s="4" t="s">
        <v>53</v>
      </c>
    </row>
    <row r="205" spans="2:12" ht="10.5" hidden="1">
      <c r="B205" s="15" t="s">
        <v>54</v>
      </c>
      <c r="C205" s="1">
        <v>60</v>
      </c>
      <c r="F205" s="16">
        <f>IF('Базовые цены с учетом расхода'!S16&gt;0,'Базовые цены с учетом расхода'!S16,IF('Базовые цены с учетом расхода'!S16&lt;0,'Базовые цены с учетом расхода'!S16,""))</f>
        <v>0.49</v>
      </c>
      <c r="L205" s="4" t="s">
        <v>55</v>
      </c>
    </row>
    <row r="206" spans="1:10" ht="10.5">
      <c r="A206" s="17"/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1:14" ht="10.5">
      <c r="A207" s="38" t="s">
        <v>122</v>
      </c>
      <c r="B207" s="37" t="s">
        <v>123</v>
      </c>
      <c r="C207" s="39">
        <v>18</v>
      </c>
      <c r="D207" s="12">
        <f>'Базовые цены за единицу'!B17</f>
        <v>101.86</v>
      </c>
      <c r="E207" s="12">
        <f>'Базовые цены за единицу'!D17</f>
        <v>6.2</v>
      </c>
      <c r="F207" s="54">
        <f>'Базовые цены с учетом расхода'!B17</f>
        <v>1833.48</v>
      </c>
      <c r="G207" s="54">
        <f>'Базовые цены с учетом расхода'!C17</f>
        <v>1157.76</v>
      </c>
      <c r="H207" s="12">
        <f>'Базовые цены с учетом расхода'!D17</f>
        <v>111.6</v>
      </c>
      <c r="I207" s="14">
        <v>5.129</v>
      </c>
      <c r="J207" s="14" t="e">
        <f>'Базовые цены с учетом расхода'!I17</f>
        <v>#NAME?</v>
      </c>
      <c r="K207" s="1" t="s">
        <v>31</v>
      </c>
      <c r="L207" s="1" t="s">
        <v>32</v>
      </c>
      <c r="N207" s="54">
        <f>'Базовые цены с учетом расхода'!F17</f>
        <v>564.12</v>
      </c>
    </row>
    <row r="208" spans="1:14" ht="33" customHeight="1">
      <c r="A208" s="39"/>
      <c r="B208" s="37"/>
      <c r="C208" s="39"/>
      <c r="D208" s="13">
        <f>'Базовые цены за единицу'!C17</f>
        <v>64.32</v>
      </c>
      <c r="E208" s="13">
        <f>'Базовые цены за единицу'!E17</f>
        <v>0</v>
      </c>
      <c r="F208" s="54"/>
      <c r="G208" s="54"/>
      <c r="H208" s="13">
        <f>'Базовые цены с учетом расхода'!E17</f>
        <v>0</v>
      </c>
      <c r="J208" s="1" t="e">
        <f>'Базовые цены с учетом расхода'!K17</f>
        <v>#NAME?</v>
      </c>
      <c r="K208" s="1" t="s">
        <v>33</v>
      </c>
      <c r="L208" s="1" t="s">
        <v>34</v>
      </c>
      <c r="N208" s="54"/>
    </row>
    <row r="209" ht="10.5">
      <c r="B209" s="22" t="s">
        <v>350</v>
      </c>
    </row>
    <row r="210" spans="2:6" ht="10.5" hidden="1">
      <c r="B210" s="15" t="s">
        <v>35</v>
      </c>
      <c r="F210" s="1">
        <v>1157.76</v>
      </c>
    </row>
    <row r="211" spans="2:6" ht="10.5" hidden="1">
      <c r="B211" s="15" t="s">
        <v>36</v>
      </c>
      <c r="F211" s="1">
        <v>111.6</v>
      </c>
    </row>
    <row r="212" ht="10.5" hidden="1">
      <c r="B212" s="15" t="s">
        <v>37</v>
      </c>
    </row>
    <row r="213" spans="2:6" ht="10.5" hidden="1">
      <c r="B213" s="15" t="s">
        <v>38</v>
      </c>
      <c r="F213" s="1">
        <v>564.12</v>
      </c>
    </row>
    <row r="214" ht="21" hidden="1">
      <c r="B214" s="15" t="s">
        <v>39</v>
      </c>
    </row>
    <row r="215" ht="21" hidden="1">
      <c r="B215" s="15" t="s">
        <v>40</v>
      </c>
    </row>
    <row r="216" ht="10.5" hidden="1">
      <c r="B216" s="15" t="s">
        <v>41</v>
      </c>
    </row>
    <row r="217" ht="21" hidden="1">
      <c r="B217" s="15" t="s">
        <v>42</v>
      </c>
    </row>
    <row r="218" ht="10.5" hidden="1">
      <c r="B218" s="15" t="s">
        <v>43</v>
      </c>
    </row>
    <row r="219" spans="2:12" ht="10.5" hidden="1">
      <c r="B219" s="15" t="s">
        <v>44</v>
      </c>
      <c r="C219" s="1">
        <v>115</v>
      </c>
      <c r="F219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1331.42</v>
      </c>
      <c r="L219" s="4" t="s">
        <v>45</v>
      </c>
    </row>
    <row r="220" spans="2:12" ht="10.5" hidden="1">
      <c r="B220" s="15" t="s">
        <v>46</v>
      </c>
      <c r="C220" s="1">
        <v>115</v>
      </c>
      <c r="F220" s="16">
        <f>IF('Базовые цены с учетом расхода'!P17&gt;0,'Базовые цены с учетом расхода'!P17,IF('Базовые цены с учетом расхода'!P17&lt;0,'Базовые цены с учетом расхода'!P17,""))</f>
        <v>1331.46</v>
      </c>
      <c r="L220" s="4" t="s">
        <v>47</v>
      </c>
    </row>
    <row r="221" spans="2:12" ht="10.5" hidden="1">
      <c r="B221" s="15" t="s">
        <v>48</v>
      </c>
      <c r="F221" s="16">
        <f>IF('Базовые цены с учетом расхода'!Q17&gt;0,'Базовые цены с учетом расхода'!Q17,IF('Базовые цены с учетом расхода'!Q17&lt;0,'Базовые цены с учетом расхода'!Q17,""))</f>
      </c>
      <c r="L221" s="4" t="s">
        <v>49</v>
      </c>
    </row>
    <row r="222" spans="2:12" ht="10.5" hidden="1">
      <c r="B222" s="15" t="s">
        <v>50</v>
      </c>
      <c r="C222" s="1">
        <v>71</v>
      </c>
      <c r="F222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822.01</v>
      </c>
      <c r="L222" s="4" t="s">
        <v>51</v>
      </c>
    </row>
    <row r="223" spans="2:12" ht="10.5" hidden="1">
      <c r="B223" s="15" t="s">
        <v>52</v>
      </c>
      <c r="C223" s="1">
        <v>71</v>
      </c>
      <c r="F223" s="16">
        <f>IF('Базовые цены с учетом расхода'!R17&gt;0,'Базовые цены с учетом расхода'!R17,IF('Базовые цены с учетом расхода'!R17&lt;0,'Базовые цены с учетом расхода'!R17,""))</f>
        <v>822.06</v>
      </c>
      <c r="L223" s="4" t="s">
        <v>53</v>
      </c>
    </row>
    <row r="224" spans="2:12" ht="10.5" hidden="1">
      <c r="B224" s="15" t="s">
        <v>54</v>
      </c>
      <c r="F224" s="16">
        <f>IF('Базовые цены с учетом расхода'!S17&gt;0,'Базовые цены с учетом расхода'!S17,IF('Базовые цены с учетом расхода'!S17&lt;0,'Базовые цены с учетом расхода'!S17,""))</f>
      </c>
      <c r="L224" s="4" t="s">
        <v>55</v>
      </c>
    </row>
    <row r="225" spans="1:10" ht="10.5">
      <c r="A225" s="17"/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1:14" ht="10.5">
      <c r="A226" s="38" t="s">
        <v>124</v>
      </c>
      <c r="B226" s="37" t="s">
        <v>125</v>
      </c>
      <c r="C226" s="39">
        <v>2</v>
      </c>
      <c r="D226" s="12">
        <f>'Базовые цены за единицу'!B18</f>
        <v>125.58</v>
      </c>
      <c r="E226" s="12">
        <f>'Базовые цены за единицу'!D18</f>
        <v>6.2</v>
      </c>
      <c r="F226" s="54">
        <f>'Базовые цены с учетом расхода'!B18</f>
        <v>251.16</v>
      </c>
      <c r="G226" s="54">
        <f>'Базовые цены с учетом расхода'!C18</f>
        <v>128.64</v>
      </c>
      <c r="H226" s="12">
        <f>'Базовые цены с учетом расхода'!D18</f>
        <v>12.4</v>
      </c>
      <c r="I226" s="14">
        <v>5.129</v>
      </c>
      <c r="J226" s="14" t="e">
        <f>'Базовые цены с учетом расхода'!I18</f>
        <v>#NAME?</v>
      </c>
      <c r="K226" s="1" t="s">
        <v>31</v>
      </c>
      <c r="L226" s="1" t="s">
        <v>32</v>
      </c>
      <c r="N226" s="54">
        <f>'Базовые цены с учетом расхода'!F18</f>
        <v>110.12</v>
      </c>
    </row>
    <row r="227" spans="1:14" ht="33" customHeight="1">
      <c r="A227" s="39"/>
      <c r="B227" s="37"/>
      <c r="C227" s="39"/>
      <c r="D227" s="13">
        <f>'Базовые цены за единицу'!C18</f>
        <v>64.32</v>
      </c>
      <c r="E227" s="13">
        <f>'Базовые цены за единицу'!E18</f>
        <v>0</v>
      </c>
      <c r="F227" s="54"/>
      <c r="G227" s="54"/>
      <c r="H227" s="13">
        <f>'Базовые цены с учетом расхода'!E18</f>
        <v>0</v>
      </c>
      <c r="J227" s="1" t="e">
        <f>'Базовые цены с учетом расхода'!K18</f>
        <v>#NAME?</v>
      </c>
      <c r="K227" s="1" t="s">
        <v>33</v>
      </c>
      <c r="L227" s="1" t="s">
        <v>34</v>
      </c>
      <c r="N227" s="54"/>
    </row>
    <row r="228" ht="10.5">
      <c r="B228" s="22" t="s">
        <v>350</v>
      </c>
    </row>
    <row r="229" spans="2:6" ht="10.5" hidden="1">
      <c r="B229" s="15" t="s">
        <v>35</v>
      </c>
      <c r="F229" s="1">
        <v>128.64</v>
      </c>
    </row>
    <row r="230" spans="2:6" ht="10.5" hidden="1">
      <c r="B230" s="15" t="s">
        <v>36</v>
      </c>
      <c r="F230" s="1">
        <v>12.4</v>
      </c>
    </row>
    <row r="231" ht="10.5" hidden="1">
      <c r="B231" s="15" t="s">
        <v>37</v>
      </c>
    </row>
    <row r="232" spans="2:6" ht="10.5" hidden="1">
      <c r="B232" s="15" t="s">
        <v>38</v>
      </c>
      <c r="F232" s="1">
        <v>110.12</v>
      </c>
    </row>
    <row r="233" ht="21" hidden="1">
      <c r="B233" s="15" t="s">
        <v>39</v>
      </c>
    </row>
    <row r="234" ht="21" hidden="1">
      <c r="B234" s="15" t="s">
        <v>40</v>
      </c>
    </row>
    <row r="235" ht="10.5" hidden="1">
      <c r="B235" s="15" t="s">
        <v>41</v>
      </c>
    </row>
    <row r="236" ht="21" hidden="1">
      <c r="B236" s="15" t="s">
        <v>42</v>
      </c>
    </row>
    <row r="237" ht="10.5" hidden="1">
      <c r="B237" s="15" t="s">
        <v>43</v>
      </c>
    </row>
    <row r="238" spans="2:12" ht="10.5" hidden="1">
      <c r="B238" s="15" t="s">
        <v>44</v>
      </c>
      <c r="C238" s="1">
        <v>115</v>
      </c>
      <c r="F238" s="16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147.94</v>
      </c>
      <c r="L238" s="4" t="s">
        <v>45</v>
      </c>
    </row>
    <row r="239" spans="2:12" ht="10.5" hidden="1">
      <c r="B239" s="15" t="s">
        <v>46</v>
      </c>
      <c r="C239" s="1">
        <v>115</v>
      </c>
      <c r="F239" s="16">
        <f>IF('Базовые цены с учетом расхода'!P18&gt;0,'Базовые цены с учетом расхода'!P18,IF('Базовые цены с учетом расхода'!P18&lt;0,'Базовые цены с учетом расхода'!P18,""))</f>
        <v>147.94</v>
      </c>
      <c r="L239" s="4" t="s">
        <v>47</v>
      </c>
    </row>
    <row r="240" spans="2:12" ht="10.5" hidden="1">
      <c r="B240" s="15" t="s">
        <v>48</v>
      </c>
      <c r="F240" s="16">
        <f>IF('Базовые цены с учетом расхода'!Q18&gt;0,'Базовые цены с учетом расхода'!Q18,IF('Базовые цены с учетом расхода'!Q18&lt;0,'Базовые цены с учетом расхода'!Q18,""))</f>
      </c>
      <c r="L240" s="4" t="s">
        <v>49</v>
      </c>
    </row>
    <row r="241" spans="2:12" ht="10.5" hidden="1">
      <c r="B241" s="15" t="s">
        <v>50</v>
      </c>
      <c r="C241" s="1">
        <v>71</v>
      </c>
      <c r="F241" s="16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91.33</v>
      </c>
      <c r="L241" s="4" t="s">
        <v>51</v>
      </c>
    </row>
    <row r="242" spans="2:12" ht="10.5" hidden="1">
      <c r="B242" s="15" t="s">
        <v>52</v>
      </c>
      <c r="C242" s="1">
        <v>71</v>
      </c>
      <c r="F242" s="16">
        <f>IF('Базовые цены с учетом расхода'!R18&gt;0,'Базовые цены с учетом расхода'!R18,IF('Базовые цены с учетом расхода'!R18&lt;0,'Базовые цены с учетом расхода'!R18,""))</f>
        <v>91.34</v>
      </c>
      <c r="L242" s="4" t="s">
        <v>53</v>
      </c>
    </row>
    <row r="243" spans="2:12" ht="10.5" hidden="1">
      <c r="B243" s="15" t="s">
        <v>54</v>
      </c>
      <c r="F243" s="16">
        <f>IF('Базовые цены с учетом расхода'!S18&gt;0,'Базовые цены с учетом расхода'!S18,IF('Базовые цены с учетом расхода'!S18&lt;0,'Базовые цены с учетом расхода'!S18,""))</f>
      </c>
      <c r="L243" s="4" t="s">
        <v>55</v>
      </c>
    </row>
    <row r="244" spans="1:10" ht="10.5">
      <c r="A244" s="17"/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1:14" ht="10.5">
      <c r="A245" s="38" t="s">
        <v>126</v>
      </c>
      <c r="B245" s="37" t="s">
        <v>127</v>
      </c>
      <c r="C245" s="39">
        <v>2</v>
      </c>
      <c r="D245" s="12">
        <f>'Базовые цены за единицу'!B19</f>
        <v>21.1</v>
      </c>
      <c r="E245" s="12">
        <f>'Базовые цены за единицу'!D19</f>
        <v>0</v>
      </c>
      <c r="F245" s="54">
        <f>'Базовые цены с учетом расхода'!B19</f>
        <v>42.2</v>
      </c>
      <c r="G245" s="54">
        <f>'Базовые цены с учетом расхода'!C19</f>
        <v>0</v>
      </c>
      <c r="H245" s="12">
        <f>'Базовые цены с учетом расхода'!D19</f>
        <v>0</v>
      </c>
      <c r="I245" s="14"/>
      <c r="J245" s="14" t="e">
        <f>'Базовые цены с учетом расхода'!I19</f>
        <v>#NAME?</v>
      </c>
      <c r="K245" s="1" t="s">
        <v>31</v>
      </c>
      <c r="L245" s="1" t="s">
        <v>32</v>
      </c>
      <c r="N245" s="54">
        <f>'Базовые цены с учетом расхода'!F19</f>
        <v>42.2</v>
      </c>
    </row>
    <row r="246" spans="1:14" ht="33" customHeight="1">
      <c r="A246" s="39"/>
      <c r="B246" s="37"/>
      <c r="C246" s="39"/>
      <c r="D246" s="13">
        <f>'Базовые цены за единицу'!C19</f>
        <v>0</v>
      </c>
      <c r="E246" s="13">
        <f>'Базовые цены за единицу'!E19</f>
        <v>0</v>
      </c>
      <c r="F246" s="54"/>
      <c r="G246" s="54"/>
      <c r="H246" s="13">
        <f>'Базовые цены с учетом расхода'!E19</f>
        <v>0</v>
      </c>
      <c r="J246" s="1" t="e">
        <f>'Базовые цены с учетом расхода'!K19</f>
        <v>#NAME?</v>
      </c>
      <c r="K246" s="1" t="s">
        <v>33</v>
      </c>
      <c r="L246" s="1" t="s">
        <v>34</v>
      </c>
      <c r="N246" s="54"/>
    </row>
    <row r="247" ht="10.5" hidden="1">
      <c r="B247" s="15" t="s">
        <v>35</v>
      </c>
    </row>
    <row r="248" ht="10.5" hidden="1">
      <c r="B248" s="15" t="s">
        <v>36</v>
      </c>
    </row>
    <row r="249" ht="10.5" hidden="1">
      <c r="B249" s="15" t="s">
        <v>37</v>
      </c>
    </row>
    <row r="250" spans="2:6" ht="10.5" hidden="1">
      <c r="B250" s="15" t="s">
        <v>38</v>
      </c>
      <c r="F250" s="1">
        <v>42.2</v>
      </c>
    </row>
    <row r="251" ht="21" hidden="1">
      <c r="B251" s="15" t="s">
        <v>39</v>
      </c>
    </row>
    <row r="252" ht="21" hidden="1">
      <c r="B252" s="15" t="s">
        <v>40</v>
      </c>
    </row>
    <row r="253" ht="10.5" hidden="1">
      <c r="B253" s="15" t="s">
        <v>41</v>
      </c>
    </row>
    <row r="254" ht="21" hidden="1">
      <c r="B254" s="15" t="s">
        <v>42</v>
      </c>
    </row>
    <row r="255" ht="10.5" hidden="1">
      <c r="B255" s="15" t="s">
        <v>43</v>
      </c>
    </row>
    <row r="256" spans="2:12" ht="10.5" hidden="1">
      <c r="B256" s="15" t="s">
        <v>44</v>
      </c>
      <c r="F256" s="16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256" s="4" t="s">
        <v>45</v>
      </c>
    </row>
    <row r="257" spans="2:12" ht="10.5" hidden="1">
      <c r="B257" s="15" t="s">
        <v>46</v>
      </c>
      <c r="F257" s="16">
        <f>IF('Базовые цены с учетом расхода'!P19&gt;0,'Базовые цены с учетом расхода'!P19,IF('Базовые цены с учетом расхода'!P19&lt;0,'Базовые цены с учетом расхода'!P19,""))</f>
      </c>
      <c r="L257" s="4" t="s">
        <v>47</v>
      </c>
    </row>
    <row r="258" spans="2:12" ht="10.5" hidden="1">
      <c r="B258" s="15" t="s">
        <v>48</v>
      </c>
      <c r="F258" s="16">
        <f>IF('Базовые цены с учетом расхода'!Q19&gt;0,'Базовые цены с учетом расхода'!Q19,IF('Базовые цены с учетом расхода'!Q19&lt;0,'Базовые цены с учетом расхода'!Q19,""))</f>
      </c>
      <c r="L258" s="4" t="s">
        <v>49</v>
      </c>
    </row>
    <row r="259" spans="2:12" ht="10.5" hidden="1">
      <c r="B259" s="15" t="s">
        <v>50</v>
      </c>
      <c r="F259" s="16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259" s="4" t="s">
        <v>51</v>
      </c>
    </row>
    <row r="260" spans="2:12" ht="10.5" hidden="1">
      <c r="B260" s="15" t="s">
        <v>52</v>
      </c>
      <c r="F260" s="16">
        <f>IF('Базовые цены с учетом расхода'!R19&gt;0,'Базовые цены с учетом расхода'!R19,IF('Базовые цены с учетом расхода'!R19&lt;0,'Базовые цены с учетом расхода'!R19,""))</f>
      </c>
      <c r="L260" s="4" t="s">
        <v>53</v>
      </c>
    </row>
    <row r="261" spans="2:12" ht="10.5" hidden="1">
      <c r="B261" s="15" t="s">
        <v>54</v>
      </c>
      <c r="F261" s="16">
        <f>IF('Базовые цены с учетом расхода'!S19&gt;0,'Базовые цены с учетом расхода'!S19,IF('Базовые цены с учетом расхода'!S19&lt;0,'Базовые цены с учетом расхода'!S19,""))</f>
      </c>
      <c r="L261" s="4" t="s">
        <v>55</v>
      </c>
    </row>
    <row r="262" spans="1:10" ht="10.5">
      <c r="A262" s="17"/>
      <c r="B262" s="17"/>
      <c r="C262" s="17"/>
      <c r="D262" s="17"/>
      <c r="E262" s="17"/>
      <c r="F262" s="17"/>
      <c r="G262" s="17"/>
      <c r="H262" s="17"/>
      <c r="I262" s="17"/>
      <c r="J262" s="17"/>
    </row>
    <row r="263" spans="1:14" ht="10.5">
      <c r="A263" s="38" t="s">
        <v>128</v>
      </c>
      <c r="B263" s="37" t="s">
        <v>57</v>
      </c>
      <c r="C263" s="39">
        <v>0.2</v>
      </c>
      <c r="D263" s="12">
        <f>'Базовые цены за единицу'!B20</f>
        <v>8</v>
      </c>
      <c r="E263" s="12">
        <f>'Базовые цены за единицу'!D20</f>
        <v>8</v>
      </c>
      <c r="F263" s="54">
        <f>'Базовые цены с учетом расхода'!B20</f>
        <v>1.6</v>
      </c>
      <c r="G263" s="54">
        <f>'Базовые цены с учетом расхода'!C20</f>
        <v>0</v>
      </c>
      <c r="H263" s="12">
        <f>'Базовые цены с учетом расхода'!D20</f>
        <v>1.6</v>
      </c>
      <c r="I263" s="14"/>
      <c r="J263" s="14" t="e">
        <f>'Базовые цены с учетом расхода'!I20</f>
        <v>#NAME?</v>
      </c>
      <c r="K263" s="1" t="s">
        <v>31</v>
      </c>
      <c r="L263" s="1" t="s">
        <v>32</v>
      </c>
      <c r="N263" s="54">
        <f>'Базовые цены с учетом расхода'!F20</f>
        <v>0</v>
      </c>
    </row>
    <row r="264" spans="1:14" ht="33" customHeight="1">
      <c r="A264" s="39"/>
      <c r="B264" s="37"/>
      <c r="C264" s="39"/>
      <c r="D264" s="13">
        <f>'Базовые цены за единицу'!C20</f>
        <v>0</v>
      </c>
      <c r="E264" s="13">
        <f>'Базовые цены за единицу'!E20</f>
        <v>0</v>
      </c>
      <c r="F264" s="54"/>
      <c r="G264" s="54"/>
      <c r="H264" s="13">
        <f>'Базовые цены с учетом расхода'!E20</f>
        <v>0</v>
      </c>
      <c r="J264" s="1" t="e">
        <f>'Базовые цены с учетом расхода'!K20</f>
        <v>#NAME?</v>
      </c>
      <c r="K264" s="1" t="s">
        <v>33</v>
      </c>
      <c r="L264" s="1" t="s">
        <v>34</v>
      </c>
      <c r="N264" s="54"/>
    </row>
    <row r="265" ht="10.5" hidden="1">
      <c r="B265" s="15" t="s">
        <v>35</v>
      </c>
    </row>
    <row r="266" spans="2:6" ht="10.5" hidden="1">
      <c r="B266" s="15" t="s">
        <v>36</v>
      </c>
      <c r="F266" s="1">
        <v>1.6</v>
      </c>
    </row>
    <row r="267" ht="10.5" hidden="1">
      <c r="B267" s="15" t="s">
        <v>37</v>
      </c>
    </row>
    <row r="268" ht="10.5" hidden="1">
      <c r="B268" s="15" t="s">
        <v>38</v>
      </c>
    </row>
    <row r="269" ht="21" hidden="1">
      <c r="B269" s="15" t="s">
        <v>39</v>
      </c>
    </row>
    <row r="270" ht="21" hidden="1">
      <c r="B270" s="15" t="s">
        <v>40</v>
      </c>
    </row>
    <row r="271" ht="10.5" hidden="1">
      <c r="B271" s="15" t="s">
        <v>41</v>
      </c>
    </row>
    <row r="272" ht="21" hidden="1">
      <c r="B272" s="15" t="s">
        <v>42</v>
      </c>
    </row>
    <row r="273" ht="10.5" hidden="1">
      <c r="B273" s="15" t="s">
        <v>43</v>
      </c>
    </row>
    <row r="274" spans="2:12" ht="10.5" hidden="1">
      <c r="B274" s="15" t="s">
        <v>44</v>
      </c>
      <c r="F274" s="16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</c>
      <c r="L274" s="4" t="s">
        <v>45</v>
      </c>
    </row>
    <row r="275" spans="2:12" ht="10.5" hidden="1">
      <c r="B275" s="15" t="s">
        <v>46</v>
      </c>
      <c r="F275" s="16">
        <f>IF('Базовые цены с учетом расхода'!P20&gt;0,'Базовые цены с учетом расхода'!P20,IF('Базовые цены с учетом расхода'!P20&lt;0,'Базовые цены с учетом расхода'!P20,""))</f>
      </c>
      <c r="L275" s="4" t="s">
        <v>47</v>
      </c>
    </row>
    <row r="276" spans="2:12" ht="10.5" hidden="1">
      <c r="B276" s="15" t="s">
        <v>48</v>
      </c>
      <c r="F276" s="16">
        <f>IF('Базовые цены с учетом расхода'!Q20&gt;0,'Базовые цены с учетом расхода'!Q20,IF('Базовые цены с учетом расхода'!Q20&lt;0,'Базовые цены с учетом расхода'!Q20,""))</f>
      </c>
      <c r="L276" s="4" t="s">
        <v>49</v>
      </c>
    </row>
    <row r="277" spans="2:12" ht="10.5" hidden="1">
      <c r="B277" s="15" t="s">
        <v>50</v>
      </c>
      <c r="F277" s="16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</c>
      <c r="L277" s="4" t="s">
        <v>51</v>
      </c>
    </row>
    <row r="278" spans="2:12" ht="10.5" hidden="1">
      <c r="B278" s="15" t="s">
        <v>52</v>
      </c>
      <c r="F278" s="16">
        <f>IF('Базовые цены с учетом расхода'!R20&gt;0,'Базовые цены с учетом расхода'!R20,IF('Базовые цены с учетом расхода'!R20&lt;0,'Базовые цены с учетом расхода'!R20,""))</f>
      </c>
      <c r="L278" s="4" t="s">
        <v>53</v>
      </c>
    </row>
    <row r="279" spans="2:12" ht="10.5" hidden="1">
      <c r="B279" s="15" t="s">
        <v>54</v>
      </c>
      <c r="F279" s="16">
        <f>IF('Базовые цены с учетом расхода'!S20&gt;0,'Базовые цены с учетом расхода'!S20,IF('Базовые цены с учетом расхода'!S20&lt;0,'Базовые цены с учетом расхода'!S20,""))</f>
      </c>
      <c r="L279" s="4" t="s">
        <v>55</v>
      </c>
    </row>
    <row r="280" spans="1:10" ht="10.5">
      <c r="A280" s="17"/>
      <c r="B280" s="17"/>
      <c r="C280" s="17"/>
      <c r="D280" s="17"/>
      <c r="E280" s="17"/>
      <c r="F280" s="17"/>
      <c r="G280" s="17"/>
      <c r="H280" s="17"/>
      <c r="I280" s="17"/>
      <c r="J280" s="17"/>
    </row>
    <row r="281" spans="1:14" ht="10.5">
      <c r="A281" s="38" t="s">
        <v>129</v>
      </c>
      <c r="B281" s="37" t="s">
        <v>59</v>
      </c>
      <c r="C281" s="39">
        <v>0.2</v>
      </c>
      <c r="D281" s="12">
        <f>'Базовые цены за единицу'!B21</f>
        <v>17.99</v>
      </c>
      <c r="E281" s="12">
        <f>'Базовые цены за единицу'!D21</f>
        <v>0</v>
      </c>
      <c r="F281" s="54">
        <f>'Базовые цены с учетом расхода'!B21</f>
        <v>3.6</v>
      </c>
      <c r="G281" s="54">
        <f>'Базовые цены с учетом расхода'!C21</f>
        <v>0</v>
      </c>
      <c r="H281" s="12">
        <f>'Базовые цены с учетом расхода'!D21</f>
        <v>0</v>
      </c>
      <c r="I281" s="14"/>
      <c r="J281" s="14" t="e">
        <f>'Базовые цены с учетом расхода'!I21</f>
        <v>#NAME?</v>
      </c>
      <c r="K281" s="1" t="s">
        <v>31</v>
      </c>
      <c r="L281" s="1" t="s">
        <v>32</v>
      </c>
      <c r="N281" s="54">
        <f>'Базовые цены с учетом расхода'!F21</f>
        <v>3.6</v>
      </c>
    </row>
    <row r="282" spans="1:14" ht="43.5" customHeight="1">
      <c r="A282" s="39"/>
      <c r="B282" s="37"/>
      <c r="C282" s="39"/>
      <c r="D282" s="13">
        <f>'Базовые цены за единицу'!C21</f>
        <v>0</v>
      </c>
      <c r="E282" s="13">
        <f>'Базовые цены за единицу'!E21</f>
        <v>0</v>
      </c>
      <c r="F282" s="54"/>
      <c r="G282" s="54"/>
      <c r="H282" s="13">
        <f>'Базовые цены с учетом расхода'!E21</f>
        <v>0</v>
      </c>
      <c r="J282" s="1" t="e">
        <f>'Базовые цены с учетом расхода'!K21</f>
        <v>#NAME?</v>
      </c>
      <c r="K282" s="1" t="s">
        <v>33</v>
      </c>
      <c r="L282" s="1" t="s">
        <v>34</v>
      </c>
      <c r="N282" s="54"/>
    </row>
    <row r="283" ht="10.5" hidden="1">
      <c r="B283" s="15" t="s">
        <v>35</v>
      </c>
    </row>
    <row r="284" ht="10.5" hidden="1">
      <c r="B284" s="15" t="s">
        <v>36</v>
      </c>
    </row>
    <row r="285" ht="10.5" hidden="1">
      <c r="B285" s="15" t="s">
        <v>37</v>
      </c>
    </row>
    <row r="286" spans="2:6" ht="10.5" hidden="1">
      <c r="B286" s="15" t="s">
        <v>38</v>
      </c>
      <c r="F286" s="1">
        <v>3.6</v>
      </c>
    </row>
    <row r="287" ht="21" hidden="1">
      <c r="B287" s="15" t="s">
        <v>39</v>
      </c>
    </row>
    <row r="288" ht="21" hidden="1">
      <c r="B288" s="15" t="s">
        <v>40</v>
      </c>
    </row>
    <row r="289" ht="10.5" hidden="1">
      <c r="B289" s="15" t="s">
        <v>41</v>
      </c>
    </row>
    <row r="290" ht="21" hidden="1">
      <c r="B290" s="15" t="s">
        <v>42</v>
      </c>
    </row>
    <row r="291" ht="10.5" hidden="1">
      <c r="B291" s="15" t="s">
        <v>43</v>
      </c>
    </row>
    <row r="292" spans="2:12" ht="10.5" hidden="1">
      <c r="B292" s="15" t="s">
        <v>44</v>
      </c>
      <c r="F292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</c>
      <c r="L292" s="4" t="s">
        <v>45</v>
      </c>
    </row>
    <row r="293" spans="2:12" ht="10.5" hidden="1">
      <c r="B293" s="15" t="s">
        <v>46</v>
      </c>
      <c r="F293" s="16">
        <f>IF('Базовые цены с учетом расхода'!P21&gt;0,'Базовые цены с учетом расхода'!P21,IF('Базовые цены с учетом расхода'!P21&lt;0,'Базовые цены с учетом расхода'!P21,""))</f>
      </c>
      <c r="L293" s="4" t="s">
        <v>47</v>
      </c>
    </row>
    <row r="294" spans="2:12" ht="10.5" hidden="1">
      <c r="B294" s="15" t="s">
        <v>48</v>
      </c>
      <c r="F294" s="16">
        <f>IF('Базовые цены с учетом расхода'!Q21&gt;0,'Базовые цены с учетом расхода'!Q21,IF('Базовые цены с учетом расхода'!Q21&lt;0,'Базовые цены с учетом расхода'!Q21,""))</f>
      </c>
      <c r="L294" s="4" t="s">
        <v>49</v>
      </c>
    </row>
    <row r="295" spans="2:12" ht="10.5" hidden="1">
      <c r="B295" s="15" t="s">
        <v>50</v>
      </c>
      <c r="F295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</c>
      <c r="L295" s="4" t="s">
        <v>51</v>
      </c>
    </row>
    <row r="296" spans="2:12" ht="10.5" hidden="1">
      <c r="B296" s="15" t="s">
        <v>52</v>
      </c>
      <c r="F296" s="16">
        <f>IF('Базовые цены с учетом расхода'!R21&gt;0,'Базовые цены с учетом расхода'!R21,IF('Базовые цены с учетом расхода'!R21&lt;0,'Базовые цены с учетом расхода'!R21,""))</f>
      </c>
      <c r="L296" s="4" t="s">
        <v>53</v>
      </c>
    </row>
    <row r="297" spans="2:12" ht="10.5" hidden="1">
      <c r="B297" s="15" t="s">
        <v>54</v>
      </c>
      <c r="F297" s="16">
        <f>IF('Базовые цены с учетом расхода'!S21&gt;0,'Базовые цены с учетом расхода'!S21,IF('Базовые цены с учетом расхода'!S21&lt;0,'Базовые цены с учетом расхода'!S21,""))</f>
      </c>
      <c r="L297" s="4" t="s">
        <v>55</v>
      </c>
    </row>
    <row r="298" spans="1:10" ht="10.5">
      <c r="A298" s="17"/>
      <c r="B298" s="17"/>
      <c r="C298" s="17"/>
      <c r="D298" s="17"/>
      <c r="E298" s="17"/>
      <c r="F298" s="17"/>
      <c r="G298" s="17"/>
      <c r="H298" s="17"/>
      <c r="I298" s="17"/>
      <c r="J298" s="17"/>
    </row>
    <row r="299" spans="2:18" ht="10.5">
      <c r="B299" s="9" t="s">
        <v>130</v>
      </c>
      <c r="E299" s="55"/>
      <c r="F299" s="56">
        <f>'Базовые концовки'!F97</f>
        <v>8712.15</v>
      </c>
      <c r="G299" s="56">
        <f>'Базовые концовки'!G97</f>
        <v>2296.63</v>
      </c>
      <c r="H299" s="20">
        <f>'Базовые концовки'!H97</f>
        <v>186.36</v>
      </c>
      <c r="I299" s="39"/>
      <c r="J299" s="21" t="e">
        <f>'Базовые концовки'!J97</f>
        <v>#NAME?</v>
      </c>
      <c r="N299" s="56">
        <f>'Базовые концовки'!L97</f>
        <v>6229.16</v>
      </c>
      <c r="R299" s="56">
        <f>'Базовые концовки'!M97</f>
        <v>0</v>
      </c>
    </row>
    <row r="300" spans="5:18" ht="10.5">
      <c r="E300" s="55"/>
      <c r="F300" s="56"/>
      <c r="G300" s="56"/>
      <c r="H300" s="19">
        <f>'Базовые концовки'!I97</f>
        <v>2.12</v>
      </c>
      <c r="I300" s="39"/>
      <c r="J300" s="8" t="e">
        <f>'Базовые концовки'!K97</f>
        <v>#NAME?</v>
      </c>
      <c r="N300" s="56"/>
      <c r="R300" s="56"/>
    </row>
    <row r="301" spans="2:18" ht="10.5" hidden="1">
      <c r="B301" s="9" t="s">
        <v>61</v>
      </c>
      <c r="D301" s="18"/>
      <c r="F301" s="19">
        <f>'Базовые концовки'!F98</f>
        <v>0</v>
      </c>
      <c r="G301" s="19">
        <f>'Базовые концовки'!G98</f>
        <v>0</v>
      </c>
      <c r="H301" s="19">
        <f>'Базовые концовки'!H98</f>
        <v>0</v>
      </c>
      <c r="J301" s="8">
        <f>'Базовые концовки'!J98</f>
        <v>0</v>
      </c>
      <c r="N301" s="19">
        <f>'Базовые концовки'!L98</f>
        <v>0</v>
      </c>
      <c r="R301" s="19">
        <f>'Базовые концовки'!M98</f>
        <v>0</v>
      </c>
    </row>
    <row r="302" spans="2:18" ht="10.5" hidden="1">
      <c r="B302" s="9" t="s">
        <v>62</v>
      </c>
      <c r="D302" s="18"/>
      <c r="F302" s="19" t="e">
        <f>'Базовые концовки'!F99</f>
        <v>#NAME?</v>
      </c>
      <c r="G302" s="19"/>
      <c r="H302" s="19"/>
      <c r="J302" s="8"/>
      <c r="N302" s="19"/>
      <c r="R302" s="19"/>
    </row>
    <row r="303" spans="2:18" ht="10.5" hidden="1">
      <c r="B303" s="9" t="s">
        <v>63</v>
      </c>
      <c r="D303" s="18"/>
      <c r="F303" s="19" t="e">
        <f>'Базовые концовки'!F100</f>
        <v>#NAME?</v>
      </c>
      <c r="G303" s="19"/>
      <c r="H303" s="19"/>
      <c r="J303" s="8"/>
      <c r="N303" s="19"/>
      <c r="R303" s="19"/>
    </row>
    <row r="304" spans="2:18" ht="10.5" hidden="1">
      <c r="B304" s="9" t="s">
        <v>64</v>
      </c>
      <c r="D304" s="18"/>
      <c r="F304" s="19" t="e">
        <f>'Базовые концовки'!F101</f>
        <v>#NAME?</v>
      </c>
      <c r="G304" s="19"/>
      <c r="H304" s="19"/>
      <c r="J304" s="8"/>
      <c r="N304" s="19"/>
      <c r="R304" s="19"/>
    </row>
    <row r="305" spans="2:18" ht="10.5" hidden="1">
      <c r="B305" s="9" t="s">
        <v>65</v>
      </c>
      <c r="D305" s="18"/>
      <c r="F305" s="19" t="e">
        <f>'Базовые концовки'!F102</f>
        <v>#NAME?</v>
      </c>
      <c r="G305" s="19"/>
      <c r="H305" s="19"/>
      <c r="J305" s="8"/>
      <c r="N305" s="19"/>
      <c r="R305" s="19"/>
    </row>
    <row r="306" spans="2:18" ht="10.5" hidden="1">
      <c r="B306" s="9" t="s">
        <v>66</v>
      </c>
      <c r="D306" s="18"/>
      <c r="F306" s="19" t="e">
        <f>'Базовые концовки'!F103</f>
        <v>#NAME?</v>
      </c>
      <c r="G306" s="19"/>
      <c r="H306" s="19"/>
      <c r="J306" s="8"/>
      <c r="N306" s="19"/>
      <c r="R306" s="19"/>
    </row>
    <row r="307" spans="2:18" ht="10.5" hidden="1">
      <c r="B307" s="9" t="s">
        <v>67</v>
      </c>
      <c r="D307" s="18"/>
      <c r="F307" s="19" t="e">
        <f>'Базовые концовки'!F104</f>
        <v>#NAME?</v>
      </c>
      <c r="G307" s="19"/>
      <c r="H307" s="19"/>
      <c r="J307" s="8"/>
      <c r="N307" s="19"/>
      <c r="R307" s="19"/>
    </row>
    <row r="308" spans="2:18" ht="10.5" hidden="1">
      <c r="B308" s="9" t="s">
        <v>68</v>
      </c>
      <c r="D308" s="18"/>
      <c r="F308" s="19" t="e">
        <f>'Базовые концовки'!F105</f>
        <v>#NAME?</v>
      </c>
      <c r="G308" s="19"/>
      <c r="H308" s="19"/>
      <c r="J308" s="8"/>
      <c r="N308" s="19"/>
      <c r="R308" s="19"/>
    </row>
    <row r="309" spans="2:18" ht="10.5" hidden="1">
      <c r="B309" s="9" t="s">
        <v>69</v>
      </c>
      <c r="D309" s="18"/>
      <c r="F309" s="19" t="e">
        <f>'Базовые концовки'!F106</f>
        <v>#NAME?</v>
      </c>
      <c r="G309" s="19"/>
      <c r="H309" s="19"/>
      <c r="J309" s="8"/>
      <c r="N309" s="19"/>
      <c r="R309" s="19"/>
    </row>
    <row r="310" spans="2:18" ht="10.5" hidden="1">
      <c r="B310" s="9" t="s">
        <v>70</v>
      </c>
      <c r="D310" s="18"/>
      <c r="F310" s="19" t="e">
        <f>'Базовые концовки'!F107</f>
        <v>#NAME?</v>
      </c>
      <c r="G310" s="19"/>
      <c r="H310" s="19"/>
      <c r="J310" s="8"/>
      <c r="N310" s="19"/>
      <c r="R310" s="19"/>
    </row>
    <row r="311" spans="2:18" ht="10.5" hidden="1">
      <c r="B311" s="9" t="s">
        <v>71</v>
      </c>
      <c r="D311" s="18"/>
      <c r="F311" s="19">
        <f>'Базовые концовки'!F108</f>
        <v>0</v>
      </c>
      <c r="G311" s="19">
        <f>'Базовые концовки'!G108</f>
        <v>0</v>
      </c>
      <c r="H311" s="19">
        <f>'Базовые концовки'!H108</f>
        <v>0</v>
      </c>
      <c r="J311" s="8">
        <f>'Базовые концовки'!J108</f>
        <v>0</v>
      </c>
      <c r="N311" s="19">
        <f>'Базовые концовки'!L108</f>
        <v>0</v>
      </c>
      <c r="R311" s="19">
        <f>'Базовые концовки'!M108</f>
        <v>0</v>
      </c>
    </row>
    <row r="312" spans="2:18" ht="10.5" hidden="1">
      <c r="B312" s="9" t="s">
        <v>72</v>
      </c>
      <c r="D312" s="18"/>
      <c r="F312" s="19"/>
      <c r="G312" s="19"/>
      <c r="H312" s="19"/>
      <c r="J312" s="8"/>
      <c r="N312" s="19"/>
      <c r="R312" s="19"/>
    </row>
    <row r="313" spans="2:18" ht="10.5" hidden="1">
      <c r="B313" s="9" t="s">
        <v>73</v>
      </c>
      <c r="D313" s="18"/>
      <c r="F313" s="19"/>
      <c r="G313" s="19">
        <f>'Базовые концовки'!G110</f>
        <v>0</v>
      </c>
      <c r="H313" s="19"/>
      <c r="J313" s="8"/>
      <c r="N313" s="19"/>
      <c r="R313" s="19"/>
    </row>
    <row r="314" spans="2:18" ht="10.5" hidden="1">
      <c r="B314" s="9" t="s">
        <v>74</v>
      </c>
      <c r="D314" s="18"/>
      <c r="F314" s="19">
        <f>'Базовые концовки'!F111</f>
        <v>0</v>
      </c>
      <c r="G314" s="19"/>
      <c r="H314" s="19"/>
      <c r="J314" s="8"/>
      <c r="N314" s="19"/>
      <c r="R314" s="19"/>
    </row>
    <row r="315" spans="2:18" ht="10.5" hidden="1">
      <c r="B315" s="9" t="s">
        <v>75</v>
      </c>
      <c r="D315" s="18"/>
      <c r="F315" s="19" t="e">
        <f>'Базовые концовки'!F112</f>
        <v>#NAME?</v>
      </c>
      <c r="G315" s="19"/>
      <c r="H315" s="19"/>
      <c r="J315" s="8"/>
      <c r="N315" s="19"/>
      <c r="R315" s="19"/>
    </row>
    <row r="316" spans="2:18" ht="10.5" hidden="1">
      <c r="B316" s="9" t="s">
        <v>76</v>
      </c>
      <c r="D316" s="18"/>
      <c r="F316" s="19">
        <f>'Базовые концовки'!F113</f>
        <v>0</v>
      </c>
      <c r="G316" s="19"/>
      <c r="H316" s="19"/>
      <c r="J316" s="8"/>
      <c r="N316" s="19"/>
      <c r="R316" s="19"/>
    </row>
    <row r="317" spans="2:18" ht="10.5" hidden="1">
      <c r="B317" s="9" t="s">
        <v>77</v>
      </c>
      <c r="D317" s="18"/>
      <c r="F317" s="19">
        <f>'Базовые концовки'!F114</f>
        <v>0</v>
      </c>
      <c r="G317" s="19"/>
      <c r="H317" s="19"/>
      <c r="J317" s="8"/>
      <c r="N317" s="19"/>
      <c r="R317" s="19"/>
    </row>
    <row r="318" spans="2:18" ht="10.5" hidden="1">
      <c r="B318" s="9" t="s">
        <v>78</v>
      </c>
      <c r="D318" s="18"/>
      <c r="F318" s="19">
        <f>'Базовые концовки'!F115</f>
        <v>0</v>
      </c>
      <c r="G318" s="19"/>
      <c r="H318" s="19"/>
      <c r="J318" s="8"/>
      <c r="N318" s="19"/>
      <c r="R318" s="19"/>
    </row>
    <row r="319" spans="2:18" ht="10.5" hidden="1">
      <c r="B319" s="9" t="s">
        <v>69</v>
      </c>
      <c r="D319" s="18"/>
      <c r="F319" s="19" t="e">
        <f>'Базовые концовки'!F116</f>
        <v>#NAME?</v>
      </c>
      <c r="G319" s="19"/>
      <c r="H319" s="19"/>
      <c r="J319" s="8"/>
      <c r="N319" s="19"/>
      <c r="R319" s="19"/>
    </row>
    <row r="320" spans="2:18" ht="10.5" hidden="1">
      <c r="B320" s="9" t="s">
        <v>79</v>
      </c>
      <c r="D320" s="18"/>
      <c r="F320" s="19">
        <f>'Базовые концовки'!F117</f>
        <v>0</v>
      </c>
      <c r="G320" s="19"/>
      <c r="H320" s="19"/>
      <c r="J320" s="8"/>
      <c r="N320" s="19"/>
      <c r="R320" s="19"/>
    </row>
    <row r="321" spans="2:18" ht="10.5">
      <c r="B321" s="9" t="s">
        <v>80</v>
      </c>
      <c r="E321" s="18"/>
      <c r="F321" s="19">
        <f>'Базовые концовки'!F118</f>
        <v>5.2</v>
      </c>
      <c r="G321" s="19">
        <f>'Базовые концовки'!G118</f>
        <v>0</v>
      </c>
      <c r="H321" s="19">
        <f>'Базовые концовки'!H118</f>
        <v>1.6</v>
      </c>
      <c r="J321" s="8" t="e">
        <f>'Базовые концовки'!J118</f>
        <v>#NAME?</v>
      </c>
      <c r="N321" s="19">
        <f>'Базовые концовки'!L118</f>
        <v>3.6</v>
      </c>
      <c r="R321" s="19">
        <f>'Базовые концовки'!M118</f>
        <v>0</v>
      </c>
    </row>
    <row r="322" spans="2:18" ht="10.5" hidden="1">
      <c r="B322" s="9" t="s">
        <v>72</v>
      </c>
      <c r="D322" s="18"/>
      <c r="F322" s="19"/>
      <c r="G322" s="19"/>
      <c r="H322" s="19"/>
      <c r="J322" s="8"/>
      <c r="N322" s="19"/>
      <c r="R322" s="19"/>
    </row>
    <row r="323" spans="2:18" ht="10.5" hidden="1">
      <c r="B323" s="9" t="s">
        <v>81</v>
      </c>
      <c r="E323" s="18"/>
      <c r="F323" s="19" t="e">
        <f>'Базовые концовки'!F120</f>
        <v>#NAME?</v>
      </c>
      <c r="G323" s="19"/>
      <c r="H323" s="19"/>
      <c r="J323" s="8"/>
      <c r="N323" s="19"/>
      <c r="R323" s="19"/>
    </row>
    <row r="324" spans="2:18" ht="10.5" hidden="1">
      <c r="B324" s="9" t="s">
        <v>76</v>
      </c>
      <c r="D324" s="18"/>
      <c r="F324" s="19">
        <f>'Базовые концовки'!F121</f>
        <v>0</v>
      </c>
      <c r="G324" s="19"/>
      <c r="H324" s="19"/>
      <c r="J324" s="8"/>
      <c r="N324" s="19"/>
      <c r="R324" s="19"/>
    </row>
    <row r="325" spans="2:18" ht="10.5" hidden="1">
      <c r="B325" s="9" t="s">
        <v>77</v>
      </c>
      <c r="D325" s="18"/>
      <c r="F325" s="19">
        <f>'Базовые концовки'!F122</f>
        <v>0</v>
      </c>
      <c r="G325" s="19"/>
      <c r="H325" s="19"/>
      <c r="J325" s="8"/>
      <c r="N325" s="19"/>
      <c r="R325" s="19"/>
    </row>
    <row r="326" spans="2:18" ht="10.5" hidden="1">
      <c r="B326" s="9" t="s">
        <v>78</v>
      </c>
      <c r="D326" s="18"/>
      <c r="F326" s="19">
        <f>'Базовые концовки'!F123</f>
        <v>0</v>
      </c>
      <c r="G326" s="19"/>
      <c r="H326" s="19"/>
      <c r="J326" s="8"/>
      <c r="N326" s="19"/>
      <c r="R326" s="19"/>
    </row>
    <row r="327" spans="2:18" ht="10.5">
      <c r="B327" s="9" t="s">
        <v>82</v>
      </c>
      <c r="E327" s="18"/>
      <c r="F327" s="19">
        <f>'Базовые концовки'!F124</f>
        <v>5.2</v>
      </c>
      <c r="G327" s="19"/>
      <c r="H327" s="19"/>
      <c r="J327" s="8"/>
      <c r="N327" s="19"/>
      <c r="R327" s="19"/>
    </row>
    <row r="328" spans="2:18" ht="10.5" hidden="1">
      <c r="B328" s="9" t="s">
        <v>83</v>
      </c>
      <c r="D328" s="18"/>
      <c r="F328" s="19">
        <f>'Базовые концовки'!F125</f>
        <v>0</v>
      </c>
      <c r="G328" s="19">
        <f>'Базовые концовки'!G125</f>
        <v>0</v>
      </c>
      <c r="H328" s="19">
        <f>'Базовые концовки'!H125</f>
        <v>0</v>
      </c>
      <c r="J328" s="8">
        <f>'Базовые концовки'!J125</f>
        <v>0</v>
      </c>
      <c r="N328" s="19">
        <f>'Базовые концовки'!L125</f>
        <v>0</v>
      </c>
      <c r="R328" s="19">
        <f>'Базовые концовки'!M125</f>
        <v>0</v>
      </c>
    </row>
    <row r="329" spans="2:18" ht="10.5" hidden="1">
      <c r="B329" s="9" t="s">
        <v>76</v>
      </c>
      <c r="D329" s="18"/>
      <c r="F329" s="19">
        <f>'Базовые концовки'!F126</f>
        <v>0</v>
      </c>
      <c r="G329" s="19"/>
      <c r="H329" s="19"/>
      <c r="J329" s="8"/>
      <c r="N329" s="19"/>
      <c r="R329" s="19"/>
    </row>
    <row r="330" spans="2:18" ht="10.5" hidden="1">
      <c r="B330" s="9" t="s">
        <v>77</v>
      </c>
      <c r="D330" s="18"/>
      <c r="F330" s="19">
        <f>'Базовые концовки'!F127</f>
        <v>0</v>
      </c>
      <c r="G330" s="19"/>
      <c r="H330" s="19"/>
      <c r="J330" s="8"/>
      <c r="N330" s="19"/>
      <c r="R330" s="19"/>
    </row>
    <row r="331" spans="2:18" ht="10.5" hidden="1">
      <c r="B331" s="9" t="s">
        <v>78</v>
      </c>
      <c r="D331" s="18"/>
      <c r="F331" s="19">
        <f>'Базовые концовки'!F128</f>
        <v>0</v>
      </c>
      <c r="G331" s="19"/>
      <c r="H331" s="19"/>
      <c r="J331" s="8"/>
      <c r="N331" s="19"/>
      <c r="R331" s="19"/>
    </row>
    <row r="332" spans="2:18" ht="10.5" hidden="1">
      <c r="B332" s="9" t="s">
        <v>84</v>
      </c>
      <c r="D332" s="18"/>
      <c r="F332" s="19">
        <f>'Базовые концовки'!F129</f>
        <v>0</v>
      </c>
      <c r="G332" s="19"/>
      <c r="H332" s="19"/>
      <c r="J332" s="8"/>
      <c r="N332" s="19"/>
      <c r="R332" s="19"/>
    </row>
    <row r="333" spans="2:18" ht="10.5">
      <c r="B333" s="9" t="s">
        <v>85</v>
      </c>
      <c r="E333" s="55"/>
      <c r="F333" s="56">
        <f>'Базовые концовки'!F130</f>
        <v>8706.95</v>
      </c>
      <c r="G333" s="56">
        <f>'Базовые концовки'!G130</f>
        <v>2296.63</v>
      </c>
      <c r="H333" s="20">
        <f>'Базовые концовки'!H130</f>
        <v>184.76</v>
      </c>
      <c r="I333" s="39"/>
      <c r="J333" s="21" t="e">
        <f>'Базовые концовки'!J130</f>
        <v>#NAME?</v>
      </c>
      <c r="N333" s="56">
        <f>'Базовые концовки'!L130</f>
        <v>6225.56</v>
      </c>
      <c r="R333" s="56">
        <f>'Базовые концовки'!M130</f>
        <v>0</v>
      </c>
    </row>
    <row r="334" spans="5:18" ht="10.5">
      <c r="E334" s="55"/>
      <c r="F334" s="56"/>
      <c r="G334" s="56"/>
      <c r="H334" s="19">
        <f>'Базовые концовки'!I130</f>
        <v>2.12</v>
      </c>
      <c r="I334" s="39"/>
      <c r="J334" s="8" t="e">
        <f>'Базовые концовки'!K130</f>
        <v>#NAME?</v>
      </c>
      <c r="N334" s="56"/>
      <c r="R334" s="56"/>
    </row>
    <row r="335" spans="2:18" ht="10.5" hidden="1">
      <c r="B335" s="9" t="s">
        <v>72</v>
      </c>
      <c r="D335" s="18"/>
      <c r="F335" s="19"/>
      <c r="G335" s="19"/>
      <c r="H335" s="19"/>
      <c r="J335" s="8"/>
      <c r="N335" s="19"/>
      <c r="R335" s="19"/>
    </row>
    <row r="336" spans="2:18" ht="10.5" hidden="1">
      <c r="B336" s="9" t="s">
        <v>86</v>
      </c>
      <c r="D336" s="18"/>
      <c r="F336" s="19">
        <f>'Базовые концовки'!F132</f>
        <v>0</v>
      </c>
      <c r="G336" s="19"/>
      <c r="H336" s="19"/>
      <c r="J336" s="8"/>
      <c r="N336" s="19"/>
      <c r="R336" s="19"/>
    </row>
    <row r="337" spans="2:18" ht="10.5" hidden="1">
      <c r="B337" s="9" t="s">
        <v>76</v>
      </c>
      <c r="D337" s="18"/>
      <c r="F337" s="19">
        <f>'Базовые концовки'!F133</f>
        <v>0</v>
      </c>
      <c r="G337" s="19"/>
      <c r="H337" s="19"/>
      <c r="J337" s="8"/>
      <c r="N337" s="19"/>
      <c r="R337" s="19"/>
    </row>
    <row r="338" spans="2:18" ht="10.5">
      <c r="B338" s="9" t="s">
        <v>131</v>
      </c>
      <c r="E338" s="18"/>
      <c r="F338" s="19">
        <f>'Базовые концовки'!F134</f>
        <v>2522.08</v>
      </c>
      <c r="G338" s="19"/>
      <c r="H338" s="19"/>
      <c r="J338" s="8"/>
      <c r="N338" s="19"/>
      <c r="R338" s="19"/>
    </row>
    <row r="339" spans="2:18" ht="10.5">
      <c r="B339" s="9" t="s">
        <v>132</v>
      </c>
      <c r="E339" s="18"/>
      <c r="F339" s="19">
        <f>'Базовые концовки'!F135</f>
        <v>1520.75</v>
      </c>
      <c r="G339" s="19"/>
      <c r="H339" s="19"/>
      <c r="J339" s="8"/>
      <c r="N339" s="19"/>
      <c r="R339" s="19"/>
    </row>
    <row r="340" spans="2:18" ht="10.5" hidden="1">
      <c r="B340" s="9" t="s">
        <v>69</v>
      </c>
      <c r="D340" s="18"/>
      <c r="F340" s="19" t="e">
        <f>'Базовые концовки'!F136</f>
        <v>#NAME?</v>
      </c>
      <c r="G340" s="19"/>
      <c r="H340" s="19"/>
      <c r="J340" s="8"/>
      <c r="N340" s="19"/>
      <c r="R340" s="19"/>
    </row>
    <row r="341" spans="2:18" ht="10.5">
      <c r="B341" s="9" t="s">
        <v>89</v>
      </c>
      <c r="E341" s="18"/>
      <c r="F341" s="19">
        <f>'Базовые концовки'!F137</f>
        <v>12749.78</v>
      </c>
      <c r="G341" s="19"/>
      <c r="H341" s="19"/>
      <c r="J341" s="8"/>
      <c r="N341" s="19"/>
      <c r="R341" s="19"/>
    </row>
    <row r="342" spans="2:18" ht="10.5" hidden="1">
      <c r="B342" s="9" t="s">
        <v>90</v>
      </c>
      <c r="D342" s="18"/>
      <c r="F342" s="19">
        <f>'Базовые концовки'!F138</f>
        <v>0</v>
      </c>
      <c r="G342" s="19">
        <f>'Базовые концовки'!G138</f>
        <v>0</v>
      </c>
      <c r="H342" s="19">
        <f>'Базовые концовки'!H138</f>
        <v>0</v>
      </c>
      <c r="J342" s="8">
        <f>'Базовые концовки'!J138</f>
        <v>0</v>
      </c>
      <c r="N342" s="19">
        <f>'Базовые концовки'!L138</f>
        <v>0</v>
      </c>
      <c r="R342" s="19">
        <f>'Базовые концовки'!M138</f>
        <v>0</v>
      </c>
    </row>
    <row r="343" spans="2:18" ht="10.5" hidden="1">
      <c r="B343" s="9" t="s">
        <v>76</v>
      </c>
      <c r="D343" s="18"/>
      <c r="F343" s="19">
        <f>'Базовые концовки'!F139</f>
        <v>0</v>
      </c>
      <c r="G343" s="19"/>
      <c r="H343" s="19"/>
      <c r="J343" s="8"/>
      <c r="N343" s="19"/>
      <c r="R343" s="19"/>
    </row>
    <row r="344" spans="2:18" ht="10.5" hidden="1">
      <c r="B344" s="9" t="s">
        <v>77</v>
      </c>
      <c r="D344" s="18"/>
      <c r="F344" s="19">
        <f>'Базовые концовки'!F140</f>
        <v>0</v>
      </c>
      <c r="G344" s="19"/>
      <c r="H344" s="19"/>
      <c r="J344" s="8"/>
      <c r="N344" s="19"/>
      <c r="R344" s="19"/>
    </row>
    <row r="345" spans="2:18" ht="10.5" hidden="1">
      <c r="B345" s="9" t="s">
        <v>78</v>
      </c>
      <c r="D345" s="18"/>
      <c r="F345" s="19">
        <f>'Базовые концовки'!F141</f>
        <v>0</v>
      </c>
      <c r="G345" s="19"/>
      <c r="H345" s="19"/>
      <c r="J345" s="8"/>
      <c r="N345" s="19"/>
      <c r="R345" s="19"/>
    </row>
    <row r="346" spans="2:18" ht="10.5" hidden="1">
      <c r="B346" s="9" t="s">
        <v>91</v>
      </c>
      <c r="D346" s="18"/>
      <c r="F346" s="19">
        <f>'Базовые концовки'!F142</f>
        <v>0</v>
      </c>
      <c r="G346" s="19"/>
      <c r="H346" s="19"/>
      <c r="J346" s="8"/>
      <c r="N346" s="19"/>
      <c r="R346" s="19"/>
    </row>
    <row r="347" spans="2:18" ht="10.5" hidden="1">
      <c r="B347" s="9" t="s">
        <v>92</v>
      </c>
      <c r="D347" s="18"/>
      <c r="F347" s="19">
        <f>'Базовые концовки'!F143</f>
        <v>0</v>
      </c>
      <c r="G347" s="19">
        <f>'Базовые концовки'!G143</f>
        <v>0</v>
      </c>
      <c r="H347" s="19">
        <f>'Базовые концовки'!H143</f>
        <v>0</v>
      </c>
      <c r="J347" s="8">
        <f>'Базовые концовки'!J143</f>
        <v>0</v>
      </c>
      <c r="N347" s="19">
        <f>'Базовые концовки'!L143</f>
        <v>0</v>
      </c>
      <c r="R347" s="19">
        <f>'Базовые концовки'!M143</f>
        <v>0</v>
      </c>
    </row>
    <row r="348" spans="2:18" ht="10.5" hidden="1">
      <c r="B348" s="9" t="s">
        <v>76</v>
      </c>
      <c r="D348" s="18"/>
      <c r="F348" s="19">
        <f>'Базовые концовки'!F144</f>
        <v>0</v>
      </c>
      <c r="G348" s="19"/>
      <c r="H348" s="19"/>
      <c r="J348" s="8"/>
      <c r="N348" s="19"/>
      <c r="R348" s="19"/>
    </row>
    <row r="349" spans="2:18" ht="10.5" hidden="1">
      <c r="B349" s="9" t="s">
        <v>77</v>
      </c>
      <c r="D349" s="18"/>
      <c r="F349" s="19">
        <f>'Базовые концовки'!F145</f>
        <v>0</v>
      </c>
      <c r="G349" s="19"/>
      <c r="H349" s="19"/>
      <c r="J349" s="8"/>
      <c r="N349" s="19"/>
      <c r="R349" s="19"/>
    </row>
    <row r="350" spans="2:18" ht="10.5" hidden="1">
      <c r="B350" s="9" t="s">
        <v>78</v>
      </c>
      <c r="D350" s="18"/>
      <c r="F350" s="19">
        <f>'Базовые концовки'!F146</f>
        <v>0</v>
      </c>
      <c r="G350" s="19"/>
      <c r="H350" s="19"/>
      <c r="J350" s="8"/>
      <c r="N350" s="19"/>
      <c r="R350" s="19"/>
    </row>
    <row r="351" spans="2:18" ht="10.5" hidden="1">
      <c r="B351" s="9" t="s">
        <v>93</v>
      </c>
      <c r="D351" s="18"/>
      <c r="F351" s="19">
        <f>'Базовые концовки'!F147</f>
        <v>0</v>
      </c>
      <c r="G351" s="19"/>
      <c r="H351" s="19"/>
      <c r="J351" s="8"/>
      <c r="N351" s="19"/>
      <c r="R351" s="19"/>
    </row>
    <row r="352" spans="2:18" ht="10.5" hidden="1">
      <c r="B352" s="9" t="s">
        <v>94</v>
      </c>
      <c r="D352" s="18"/>
      <c r="F352" s="19">
        <f>'Базовые концовки'!F148</f>
        <v>0</v>
      </c>
      <c r="G352" s="19">
        <f>'Базовые концовки'!G148</f>
        <v>0</v>
      </c>
      <c r="H352" s="19">
        <f>'Базовые концовки'!H148</f>
        <v>0</v>
      </c>
      <c r="J352" s="8">
        <f>'Базовые концовки'!J148</f>
        <v>0</v>
      </c>
      <c r="N352" s="19">
        <f>'Базовые концовки'!L148</f>
        <v>0</v>
      </c>
      <c r="R352" s="19">
        <f>'Базовые концовки'!M148</f>
        <v>0</v>
      </c>
    </row>
    <row r="353" spans="2:18" ht="10.5" hidden="1">
      <c r="B353" s="9" t="s">
        <v>72</v>
      </c>
      <c r="D353" s="18"/>
      <c r="F353" s="19"/>
      <c r="G353" s="19"/>
      <c r="H353" s="19"/>
      <c r="J353" s="8"/>
      <c r="N353" s="19"/>
      <c r="R353" s="19"/>
    </row>
    <row r="354" spans="2:18" ht="10.5" hidden="1">
      <c r="B354" s="9" t="s">
        <v>95</v>
      </c>
      <c r="D354" s="18"/>
      <c r="F354" s="19" t="e">
        <f>'Базовые концовки'!F150</f>
        <v>#NAME?</v>
      </c>
      <c r="G354" s="19"/>
      <c r="H354" s="19"/>
      <c r="J354" s="8"/>
      <c r="N354" s="19"/>
      <c r="R354" s="19"/>
    </row>
    <row r="355" spans="2:18" ht="10.5" hidden="1">
      <c r="B355" s="9" t="s">
        <v>76</v>
      </c>
      <c r="D355" s="18"/>
      <c r="F355" s="19">
        <f>'Базовые концовки'!F151</f>
        <v>0</v>
      </c>
      <c r="G355" s="19"/>
      <c r="H355" s="19"/>
      <c r="J355" s="8"/>
      <c r="N355" s="19"/>
      <c r="R355" s="19"/>
    </row>
    <row r="356" spans="2:18" ht="10.5" hidden="1">
      <c r="B356" s="9" t="s">
        <v>96</v>
      </c>
      <c r="D356" s="18"/>
      <c r="F356" s="19">
        <f>'Базовые концовки'!F152</f>
        <v>0</v>
      </c>
      <c r="G356" s="19"/>
      <c r="H356" s="19"/>
      <c r="J356" s="8"/>
      <c r="N356" s="19"/>
      <c r="R356" s="19"/>
    </row>
    <row r="357" spans="2:18" ht="10.5" hidden="1">
      <c r="B357" s="9" t="s">
        <v>78</v>
      </c>
      <c r="D357" s="18"/>
      <c r="F357" s="19">
        <f>'Базовые концовки'!F153</f>
        <v>0</v>
      </c>
      <c r="G357" s="19"/>
      <c r="H357" s="19"/>
      <c r="J357" s="8"/>
      <c r="N357" s="19"/>
      <c r="R357" s="19"/>
    </row>
    <row r="358" spans="2:18" ht="10.5" hidden="1">
      <c r="B358" s="9" t="s">
        <v>97</v>
      </c>
      <c r="D358" s="18"/>
      <c r="F358" s="19">
        <f>'Базовые концовки'!F154</f>
        <v>0</v>
      </c>
      <c r="G358" s="19"/>
      <c r="H358" s="19"/>
      <c r="J358" s="8"/>
      <c r="N358" s="19"/>
      <c r="R358" s="19"/>
    </row>
    <row r="359" spans="2:18" ht="10.5" hidden="1">
      <c r="B359" s="9" t="s">
        <v>98</v>
      </c>
      <c r="D359" s="18"/>
      <c r="F359" s="19">
        <f>'Базовые концовки'!F155</f>
        <v>0</v>
      </c>
      <c r="G359" s="19">
        <f>'Базовые концовки'!G155</f>
        <v>0</v>
      </c>
      <c r="H359" s="19">
        <f>'Базовые концовки'!H155</f>
        <v>0</v>
      </c>
      <c r="J359" s="8">
        <f>'Базовые концовки'!J155</f>
        <v>0</v>
      </c>
      <c r="N359" s="19">
        <f>'Базовые концовки'!L155</f>
        <v>0</v>
      </c>
      <c r="R359" s="19">
        <f>'Базовые концовки'!M155</f>
        <v>0</v>
      </c>
    </row>
    <row r="360" spans="2:18" ht="10.5" hidden="1">
      <c r="B360" s="9" t="s">
        <v>96</v>
      </c>
      <c r="D360" s="18"/>
      <c r="F360" s="19">
        <f>'Базовые концовки'!F156</f>
        <v>0</v>
      </c>
      <c r="G360" s="19"/>
      <c r="H360" s="19"/>
      <c r="J360" s="8"/>
      <c r="N360" s="19"/>
      <c r="R360" s="19"/>
    </row>
    <row r="361" spans="2:18" ht="10.5" hidden="1">
      <c r="B361" s="9" t="s">
        <v>78</v>
      </c>
      <c r="D361" s="18"/>
      <c r="F361" s="19">
        <f>'Базовые концовки'!F157</f>
        <v>0</v>
      </c>
      <c r="G361" s="19"/>
      <c r="H361" s="19"/>
      <c r="J361" s="8"/>
      <c r="N361" s="19"/>
      <c r="R361" s="19"/>
    </row>
    <row r="362" spans="2:18" ht="10.5" hidden="1">
      <c r="B362" s="9" t="s">
        <v>99</v>
      </c>
      <c r="D362" s="18"/>
      <c r="F362" s="19">
        <f>'Базовые концовки'!F158</f>
        <v>0</v>
      </c>
      <c r="G362" s="19"/>
      <c r="H362" s="19"/>
      <c r="J362" s="8"/>
      <c r="N362" s="19"/>
      <c r="R362" s="19"/>
    </row>
    <row r="363" spans="2:18" ht="10.5" hidden="1">
      <c r="B363" s="9" t="s">
        <v>100</v>
      </c>
      <c r="D363" s="18"/>
      <c r="F363" s="19">
        <f>'Базовые концовки'!F159</f>
        <v>0</v>
      </c>
      <c r="G363" s="19">
        <f>'Базовые концовки'!G159</f>
        <v>0</v>
      </c>
      <c r="H363" s="19">
        <f>'Базовые концовки'!H159</f>
        <v>0</v>
      </c>
      <c r="J363" s="8">
        <f>'Базовые концовки'!J159</f>
        <v>0</v>
      </c>
      <c r="N363" s="19">
        <f>'Базовые концовки'!L159</f>
        <v>0</v>
      </c>
      <c r="R363" s="19">
        <f>'Базовые концовки'!M159</f>
        <v>0</v>
      </c>
    </row>
    <row r="364" spans="2:18" ht="10.5" hidden="1">
      <c r="B364" s="9" t="s">
        <v>76</v>
      </c>
      <c r="D364" s="18"/>
      <c r="F364" s="19">
        <f>'Базовые концовки'!F160</f>
        <v>0</v>
      </c>
      <c r="G364" s="19"/>
      <c r="H364" s="19"/>
      <c r="J364" s="8"/>
      <c r="N364" s="19"/>
      <c r="R364" s="19"/>
    </row>
    <row r="365" spans="2:18" ht="10.5" hidden="1">
      <c r="B365" s="9" t="s">
        <v>96</v>
      </c>
      <c r="D365" s="18"/>
      <c r="F365" s="19">
        <f>'Базовые концовки'!F161</f>
        <v>0</v>
      </c>
      <c r="G365" s="19"/>
      <c r="H365" s="19"/>
      <c r="J365" s="8"/>
      <c r="N365" s="19"/>
      <c r="R365" s="19"/>
    </row>
    <row r="366" spans="2:18" ht="10.5" hidden="1">
      <c r="B366" s="9" t="s">
        <v>78</v>
      </c>
      <c r="D366" s="18"/>
      <c r="F366" s="19">
        <f>'Базовые концовки'!F162</f>
        <v>0</v>
      </c>
      <c r="G366" s="19"/>
      <c r="H366" s="19"/>
      <c r="J366" s="8"/>
      <c r="N366" s="19"/>
      <c r="R366" s="19"/>
    </row>
    <row r="367" spans="2:18" ht="10.5" hidden="1">
      <c r="B367" s="9" t="s">
        <v>101</v>
      </c>
      <c r="D367" s="18"/>
      <c r="F367" s="19">
        <f>'Базовые концовки'!F163</f>
        <v>0</v>
      </c>
      <c r="G367" s="19"/>
      <c r="H367" s="19"/>
      <c r="J367" s="8"/>
      <c r="N367" s="19"/>
      <c r="R367" s="19"/>
    </row>
    <row r="368" spans="2:18" ht="10.5" hidden="1">
      <c r="B368" s="9" t="s">
        <v>102</v>
      </c>
      <c r="D368" s="18"/>
      <c r="F368" s="19">
        <f>'Базовые концовки'!F164</f>
        <v>0</v>
      </c>
      <c r="G368" s="19">
        <f>'Базовые концовки'!G164</f>
        <v>0</v>
      </c>
      <c r="H368" s="19">
        <f>'Базовые концовки'!H164</f>
        <v>0</v>
      </c>
      <c r="J368" s="8">
        <f>'Базовые концовки'!J164</f>
        <v>0</v>
      </c>
      <c r="N368" s="19">
        <f>'Базовые концовки'!L164</f>
        <v>0</v>
      </c>
      <c r="R368" s="19">
        <f>'Базовые концовки'!M164</f>
        <v>0</v>
      </c>
    </row>
    <row r="369" spans="2:18" ht="10.5" hidden="1">
      <c r="B369" s="9" t="s">
        <v>76</v>
      </c>
      <c r="D369" s="18"/>
      <c r="F369" s="19">
        <f>'Базовые концовки'!F165</f>
        <v>0</v>
      </c>
      <c r="G369" s="19"/>
      <c r="H369" s="19"/>
      <c r="J369" s="8"/>
      <c r="N369" s="19"/>
      <c r="R369" s="19"/>
    </row>
    <row r="370" spans="2:18" ht="10.5">
      <c r="B370" s="9" t="s">
        <v>133</v>
      </c>
      <c r="E370" s="18"/>
      <c r="F370" s="19" t="e">
        <f>'Базовые концовки'!F166</f>
        <v>#NAME?</v>
      </c>
      <c r="G370" s="19">
        <f>'Базовые концовки'!G166</f>
        <v>0</v>
      </c>
      <c r="H370" s="19">
        <f>'Базовые концовки'!H166</f>
        <v>0</v>
      </c>
      <c r="J370" s="8">
        <f>'Базовые концовки'!J166</f>
        <v>0</v>
      </c>
      <c r="N370" s="19">
        <f>'Базовые концовки'!L166</f>
        <v>0</v>
      </c>
      <c r="R370" s="19">
        <f>'Базовые концовки'!M166</f>
        <v>0</v>
      </c>
    </row>
    <row r="371" spans="2:18" ht="10.5" hidden="1">
      <c r="B371" s="9" t="s">
        <v>104</v>
      </c>
      <c r="D371" s="18"/>
      <c r="F371" s="19">
        <f>'Базовые концовки'!F167</f>
        <v>0</v>
      </c>
      <c r="G371" s="19"/>
      <c r="H371" s="19"/>
      <c r="J371" s="8"/>
      <c r="N371" s="19"/>
      <c r="R371" s="19"/>
    </row>
    <row r="372" spans="2:18" ht="10.5">
      <c r="B372" s="9" t="s">
        <v>105</v>
      </c>
      <c r="E372" s="18"/>
      <c r="F372" s="19">
        <f>'Базовые концовки'!F168</f>
        <v>2522.08</v>
      </c>
      <c r="G372" s="19"/>
      <c r="H372" s="19"/>
      <c r="J372" s="8"/>
      <c r="N372" s="19"/>
      <c r="R372" s="19"/>
    </row>
    <row r="373" spans="2:18" ht="10.5">
      <c r="B373" s="9" t="s">
        <v>106</v>
      </c>
      <c r="E373" s="18"/>
      <c r="F373" s="19">
        <f>'Базовые концовки'!F169</f>
        <v>1520.75</v>
      </c>
      <c r="G373" s="19"/>
      <c r="H373" s="19"/>
      <c r="J373" s="8"/>
      <c r="N373" s="19"/>
      <c r="R373" s="19"/>
    </row>
    <row r="374" spans="2:18" ht="10.5" hidden="1">
      <c r="B374" s="9" t="s">
        <v>107</v>
      </c>
      <c r="D374" s="18"/>
      <c r="F374" s="19">
        <f>'Базовые концовки'!F170</f>
        <v>0</v>
      </c>
      <c r="G374" s="19"/>
      <c r="H374" s="19"/>
      <c r="J374" s="8"/>
      <c r="N374" s="19">
        <f>'Базовые концовки'!L170</f>
        <v>0</v>
      </c>
      <c r="R374" s="19"/>
    </row>
    <row r="375" spans="2:18" ht="10.5" hidden="1">
      <c r="B375" s="9" t="s">
        <v>108</v>
      </c>
      <c r="E375" s="18"/>
      <c r="F375" s="19">
        <f>'Базовые концовки'!F171</f>
        <v>2296.63</v>
      </c>
      <c r="G375" s="19"/>
      <c r="H375" s="19"/>
      <c r="J375" s="8"/>
      <c r="N375" s="19"/>
      <c r="R375" s="19"/>
    </row>
    <row r="376" spans="2:18" ht="10.5" hidden="1">
      <c r="B376" s="9" t="s">
        <v>109</v>
      </c>
      <c r="E376" s="18"/>
      <c r="F376" s="19">
        <f>'Базовые концовки'!F172</f>
        <v>2.12</v>
      </c>
      <c r="G376" s="19"/>
      <c r="H376" s="19"/>
      <c r="J376" s="8"/>
      <c r="N376" s="19"/>
      <c r="R376" s="19"/>
    </row>
    <row r="377" spans="2:18" ht="10.5" hidden="1">
      <c r="B377" s="9" t="s">
        <v>110</v>
      </c>
      <c r="E377" s="18"/>
      <c r="F377" s="19">
        <f>'Базовые концовки'!F173</f>
        <v>2298.75</v>
      </c>
      <c r="G377" s="19"/>
      <c r="H377" s="19"/>
      <c r="J377" s="8"/>
      <c r="N377" s="19"/>
      <c r="R377" s="19"/>
    </row>
    <row r="378" spans="2:18" ht="10.5" hidden="1">
      <c r="B378" s="9" t="s">
        <v>111</v>
      </c>
      <c r="E378" s="18"/>
      <c r="F378" s="19"/>
      <c r="G378" s="19"/>
      <c r="H378" s="19"/>
      <c r="J378" s="8" t="e">
        <f>'Базовые концовки'!J174</f>
        <v>#NAME?</v>
      </c>
      <c r="N378" s="19"/>
      <c r="R378" s="19"/>
    </row>
    <row r="379" spans="2:18" ht="10.5" hidden="1">
      <c r="B379" s="9" t="s">
        <v>112</v>
      </c>
      <c r="E379" s="18"/>
      <c r="F379" s="19"/>
      <c r="G379" s="19"/>
      <c r="H379" s="19"/>
      <c r="J379" s="8" t="e">
        <f>'Базовые концовки'!J175</f>
        <v>#NAME?</v>
      </c>
      <c r="N379" s="19"/>
      <c r="R379" s="19"/>
    </row>
    <row r="380" spans="2:18" ht="10.5" hidden="1">
      <c r="B380" s="9" t="s">
        <v>113</v>
      </c>
      <c r="E380" s="18"/>
      <c r="F380" s="19"/>
      <c r="G380" s="19"/>
      <c r="H380" s="19"/>
      <c r="J380" s="8" t="e">
        <f>'Базовые концовки'!J176</f>
        <v>#NAME?</v>
      </c>
      <c r="N380" s="19"/>
      <c r="R380" s="19"/>
    </row>
    <row r="381" spans="2:18" ht="10.5">
      <c r="B381" s="35" t="s">
        <v>344</v>
      </c>
      <c r="E381" s="18">
        <v>3.04</v>
      </c>
      <c r="F381" s="19" t="e">
        <f>F370*E381</f>
        <v>#NAME?</v>
      </c>
      <c r="G381" s="19"/>
      <c r="H381" s="19"/>
      <c r="J381" s="8"/>
      <c r="N381" s="19"/>
      <c r="R381" s="19"/>
    </row>
    <row r="382" spans="2:18" ht="10.5">
      <c r="B382" s="9" t="s">
        <v>115</v>
      </c>
      <c r="E382" s="18">
        <v>18</v>
      </c>
      <c r="F382" s="19">
        <v>6979.52</v>
      </c>
      <c r="G382" s="19">
        <f>'Базовые концовки'!G178</f>
        <v>0</v>
      </c>
      <c r="H382" s="19"/>
      <c r="J382" s="8"/>
      <c r="N382" s="19"/>
      <c r="R382" s="19"/>
    </row>
    <row r="383" spans="2:18" ht="10.5">
      <c r="B383" s="9" t="s">
        <v>116</v>
      </c>
      <c r="E383" s="18"/>
      <c r="F383" s="19" t="e">
        <f>F381+F382</f>
        <v>#NAME?</v>
      </c>
      <c r="G383" s="19">
        <f>'Базовые концовки'!G179</f>
        <v>0</v>
      </c>
      <c r="H383" s="19"/>
      <c r="J383" s="8"/>
      <c r="N383" s="19"/>
      <c r="R383" s="19"/>
    </row>
    <row r="385" spans="2:10" ht="10.5">
      <c r="B385" s="53" t="s">
        <v>134</v>
      </c>
      <c r="C385" s="53"/>
      <c r="D385" s="53"/>
      <c r="E385" s="53"/>
      <c r="F385" s="53"/>
      <c r="G385" s="53"/>
      <c r="H385" s="53"/>
      <c r="I385" s="53"/>
      <c r="J385" s="53"/>
    </row>
    <row r="386" spans="2:10" ht="10.5">
      <c r="B386" s="53"/>
      <c r="C386" s="53"/>
      <c r="D386" s="53"/>
      <c r="E386" s="53"/>
      <c r="F386" s="53"/>
      <c r="G386" s="53"/>
      <c r="H386" s="53"/>
      <c r="I386" s="53"/>
      <c r="J386" s="53"/>
    </row>
    <row r="387" spans="1:14" ht="10.5">
      <c r="A387" s="38" t="s">
        <v>135</v>
      </c>
      <c r="B387" s="37" t="s">
        <v>136</v>
      </c>
      <c r="C387" s="39">
        <v>0.09</v>
      </c>
      <c r="D387" s="12">
        <f>'Базовые цены за единицу'!B25</f>
        <v>470.84</v>
      </c>
      <c r="E387" s="12">
        <f>'Базовые цены за единицу'!D25</f>
        <v>288.19</v>
      </c>
      <c r="F387" s="54">
        <f>'Базовые цены с учетом расхода'!B25</f>
        <v>42.38</v>
      </c>
      <c r="G387" s="54">
        <f>'Базовые цены с учетом расхода'!C25</f>
        <v>16.44</v>
      </c>
      <c r="H387" s="12">
        <f>'Базовые цены с учетом расхода'!D25</f>
        <v>25.94</v>
      </c>
      <c r="I387" s="14">
        <v>15.17</v>
      </c>
      <c r="J387" s="14" t="e">
        <f>'Базовые цены с учетом расхода'!I25</f>
        <v>#NAME?</v>
      </c>
      <c r="K387" s="1" t="s">
        <v>31</v>
      </c>
      <c r="L387" s="1" t="s">
        <v>32</v>
      </c>
      <c r="N387" s="54">
        <f>'Базовые цены с учетом расхода'!F25</f>
        <v>0</v>
      </c>
    </row>
    <row r="388" spans="1:14" ht="33" customHeight="1">
      <c r="A388" s="39"/>
      <c r="B388" s="37"/>
      <c r="C388" s="39"/>
      <c r="D388" s="13">
        <f>'Базовые цены за единицу'!C25</f>
        <v>182.65</v>
      </c>
      <c r="E388" s="13">
        <f>'Базовые цены за единицу'!E25</f>
        <v>52.94</v>
      </c>
      <c r="F388" s="54"/>
      <c r="G388" s="54"/>
      <c r="H388" s="13">
        <f>'Базовые цены с учетом расхода'!E25</f>
        <v>4.76</v>
      </c>
      <c r="I388" s="1">
        <v>4.35</v>
      </c>
      <c r="J388" s="1" t="e">
        <f>'Базовые цены с учетом расхода'!K25</f>
        <v>#NAME?</v>
      </c>
      <c r="K388" s="1" t="s">
        <v>33</v>
      </c>
      <c r="L388" s="1" t="s">
        <v>34</v>
      </c>
      <c r="N388" s="54"/>
    </row>
    <row r="389" spans="2:6" ht="10.5" hidden="1">
      <c r="B389" s="15" t="s">
        <v>35</v>
      </c>
      <c r="F389" s="1">
        <v>16.44</v>
      </c>
    </row>
    <row r="390" spans="2:6" ht="10.5" hidden="1">
      <c r="B390" s="15" t="s">
        <v>36</v>
      </c>
      <c r="F390" s="1">
        <v>25.94</v>
      </c>
    </row>
    <row r="391" spans="2:6" ht="10.5" hidden="1">
      <c r="B391" s="15" t="s">
        <v>37</v>
      </c>
      <c r="F391" s="1">
        <v>4.76</v>
      </c>
    </row>
    <row r="392" ht="10.5" hidden="1">
      <c r="B392" s="15" t="s">
        <v>38</v>
      </c>
    </row>
    <row r="393" ht="21" hidden="1">
      <c r="B393" s="15" t="s">
        <v>39</v>
      </c>
    </row>
    <row r="394" ht="21" hidden="1">
      <c r="B394" s="15" t="s">
        <v>40</v>
      </c>
    </row>
    <row r="395" ht="10.5" hidden="1">
      <c r="B395" s="15" t="s">
        <v>41</v>
      </c>
    </row>
    <row r="396" ht="21" hidden="1">
      <c r="B396" s="15" t="s">
        <v>42</v>
      </c>
    </row>
    <row r="397" ht="10.5" hidden="1">
      <c r="B397" s="15" t="s">
        <v>43</v>
      </c>
    </row>
    <row r="398" spans="2:12" ht="10.5" hidden="1">
      <c r="B398" s="15" t="s">
        <v>44</v>
      </c>
      <c r="C398" s="1">
        <v>99</v>
      </c>
      <c r="F398" s="16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20.99</v>
      </c>
      <c r="L398" s="4" t="s">
        <v>45</v>
      </c>
    </row>
    <row r="399" spans="2:12" ht="10.5" hidden="1">
      <c r="B399" s="15" t="s">
        <v>46</v>
      </c>
      <c r="C399" s="1">
        <v>99</v>
      </c>
      <c r="F399" s="16">
        <f>IF('Базовые цены с учетом расхода'!P25&gt;0,'Базовые цены с учетом расхода'!P25,IF('Базовые цены с учетом расхода'!P25&lt;0,'Базовые цены с учетом расхода'!P25,""))</f>
        <v>16.27</v>
      </c>
      <c r="L399" s="4" t="s">
        <v>47</v>
      </c>
    </row>
    <row r="400" spans="2:12" ht="10.5" hidden="1">
      <c r="B400" s="15" t="s">
        <v>48</v>
      </c>
      <c r="C400" s="1">
        <v>99</v>
      </c>
      <c r="F400" s="16">
        <f>IF('Базовые цены с учетом расхода'!Q25&gt;0,'Базовые цены с учетом расхода'!Q25,IF('Базовые цены с учетом расхода'!Q25&lt;0,'Базовые цены с учетом расхода'!Q25,""))</f>
        <v>4.72</v>
      </c>
      <c r="L400" s="4" t="s">
        <v>49</v>
      </c>
    </row>
    <row r="401" spans="2:12" ht="10.5" hidden="1">
      <c r="B401" s="15" t="s">
        <v>50</v>
      </c>
      <c r="C401" s="1">
        <v>60</v>
      </c>
      <c r="F401" s="16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12.72</v>
      </c>
      <c r="L401" s="4" t="s">
        <v>51</v>
      </c>
    </row>
    <row r="402" spans="2:12" ht="10.5" hidden="1">
      <c r="B402" s="15" t="s">
        <v>52</v>
      </c>
      <c r="C402" s="1">
        <v>60</v>
      </c>
      <c r="F402" s="16">
        <f>IF('Базовые цены с учетом расхода'!R25&gt;0,'Базовые цены с учетом расхода'!R25,IF('Базовые цены с учетом расхода'!R25&lt;0,'Базовые цены с учетом расхода'!R25,""))</f>
        <v>9.86</v>
      </c>
      <c r="L402" s="4" t="s">
        <v>53</v>
      </c>
    </row>
    <row r="403" spans="2:12" ht="10.5" hidden="1">
      <c r="B403" s="15" t="s">
        <v>54</v>
      </c>
      <c r="C403" s="1">
        <v>60</v>
      </c>
      <c r="F403" s="16">
        <f>IF('Базовые цены с учетом расхода'!S25&gt;0,'Базовые цены с учетом расхода'!S25,IF('Базовые цены с учетом расхода'!S25&lt;0,'Базовые цены с учетом расхода'!S25,""))</f>
        <v>2.86</v>
      </c>
      <c r="L403" s="4" t="s">
        <v>55</v>
      </c>
    </row>
    <row r="404" spans="1:10" ht="10.5">
      <c r="A404" s="17"/>
      <c r="B404" s="17"/>
      <c r="C404" s="17"/>
      <c r="D404" s="17"/>
      <c r="E404" s="17"/>
      <c r="F404" s="17"/>
      <c r="G404" s="17"/>
      <c r="H404" s="17"/>
      <c r="I404" s="17"/>
      <c r="J404" s="17"/>
    </row>
    <row r="405" spans="1:14" ht="10.5">
      <c r="A405" s="38" t="s">
        <v>137</v>
      </c>
      <c r="B405" s="37" t="s">
        <v>138</v>
      </c>
      <c r="C405" s="39">
        <v>0.09</v>
      </c>
      <c r="D405" s="12">
        <f>'Базовые цены за единицу'!B26</f>
        <v>1074.66</v>
      </c>
      <c r="E405" s="12">
        <f>'Базовые цены за единицу'!D26</f>
        <v>1.73</v>
      </c>
      <c r="F405" s="54">
        <f>'Базовые цены с учетом расхода'!B26</f>
        <v>96.72</v>
      </c>
      <c r="G405" s="54">
        <f>'Базовые цены с учетом расхода'!C26</f>
        <v>58.84</v>
      </c>
      <c r="H405" s="12">
        <f>'Базовые цены с учетом расхода'!D26</f>
        <v>0.16</v>
      </c>
      <c r="I405" s="14">
        <v>60.65</v>
      </c>
      <c r="J405" s="14" t="e">
        <f>'Базовые цены с учетом расхода'!I26</f>
        <v>#NAME?</v>
      </c>
      <c r="K405" s="1" t="s">
        <v>31</v>
      </c>
      <c r="L405" s="1" t="s">
        <v>32</v>
      </c>
      <c r="N405" s="54">
        <f>'Базовые цены с учетом расхода'!F26</f>
        <v>37.72</v>
      </c>
    </row>
    <row r="406" spans="1:14" ht="33" customHeight="1">
      <c r="A406" s="39"/>
      <c r="B406" s="37"/>
      <c r="C406" s="39"/>
      <c r="D406" s="13">
        <f>'Базовые цены за единицу'!C26</f>
        <v>653.81</v>
      </c>
      <c r="E406" s="13">
        <f>'Базовые цены за единицу'!E26</f>
        <v>0.86</v>
      </c>
      <c r="F406" s="54"/>
      <c r="G406" s="54"/>
      <c r="H406" s="13">
        <f>'Базовые цены с учетом расхода'!E26</f>
        <v>0.08</v>
      </c>
      <c r="I406" s="1">
        <v>0.08</v>
      </c>
      <c r="J406" s="1" t="e">
        <f>'Базовые цены с учетом расхода'!K26</f>
        <v>#NAME?</v>
      </c>
      <c r="K406" s="1" t="s">
        <v>33</v>
      </c>
      <c r="L406" s="1" t="s">
        <v>34</v>
      </c>
      <c r="N406" s="54"/>
    </row>
    <row r="407" spans="2:6" ht="10.5" hidden="1">
      <c r="B407" s="15" t="s">
        <v>35</v>
      </c>
      <c r="F407" s="1">
        <v>58.84</v>
      </c>
    </row>
    <row r="408" spans="2:6" ht="10.5" hidden="1">
      <c r="B408" s="15" t="s">
        <v>36</v>
      </c>
      <c r="F408" s="1">
        <v>0.16</v>
      </c>
    </row>
    <row r="409" spans="2:6" ht="10.5" hidden="1">
      <c r="B409" s="15" t="s">
        <v>37</v>
      </c>
      <c r="F409" s="1">
        <v>0.08</v>
      </c>
    </row>
    <row r="410" spans="2:6" ht="10.5" hidden="1">
      <c r="B410" s="15" t="s">
        <v>38</v>
      </c>
      <c r="F410" s="1">
        <v>37.72</v>
      </c>
    </row>
    <row r="411" ht="21" hidden="1">
      <c r="B411" s="15" t="s">
        <v>39</v>
      </c>
    </row>
    <row r="412" ht="21" hidden="1">
      <c r="B412" s="15" t="s">
        <v>40</v>
      </c>
    </row>
    <row r="413" ht="10.5" hidden="1">
      <c r="B413" s="15" t="s">
        <v>41</v>
      </c>
    </row>
    <row r="414" ht="21" hidden="1">
      <c r="B414" s="15" t="s">
        <v>42</v>
      </c>
    </row>
    <row r="415" ht="10.5" hidden="1">
      <c r="B415" s="15" t="s">
        <v>43</v>
      </c>
    </row>
    <row r="416" spans="2:12" ht="10.5" hidden="1">
      <c r="B416" s="15" t="s">
        <v>44</v>
      </c>
      <c r="C416" s="1">
        <v>78</v>
      </c>
      <c r="F416" s="16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45.96</v>
      </c>
      <c r="L416" s="4" t="s">
        <v>45</v>
      </c>
    </row>
    <row r="417" spans="2:12" ht="10.5" hidden="1">
      <c r="B417" s="15" t="s">
        <v>46</v>
      </c>
      <c r="C417" s="1">
        <v>78</v>
      </c>
      <c r="F417" s="16">
        <f>IF('Базовые цены с учетом расхода'!P26&gt;0,'Базовые цены с учетом расхода'!P26,IF('Базовые цены с учетом расхода'!P26&lt;0,'Базовые цены с учетом расхода'!P26,""))</f>
        <v>45.9</v>
      </c>
      <c r="L417" s="4" t="s">
        <v>47</v>
      </c>
    </row>
    <row r="418" spans="2:12" ht="10.5" hidden="1">
      <c r="B418" s="15" t="s">
        <v>48</v>
      </c>
      <c r="C418" s="1">
        <v>78</v>
      </c>
      <c r="F418" s="16">
        <f>IF('Базовые цены с учетом расхода'!Q26&gt;0,'Базовые цены с учетом расхода'!Q26,IF('Базовые цены с учетом расхода'!Q26&lt;0,'Базовые цены с учетом расхода'!Q26,""))</f>
        <v>0.06</v>
      </c>
      <c r="L418" s="4" t="s">
        <v>49</v>
      </c>
    </row>
    <row r="419" spans="2:12" ht="10.5" hidden="1">
      <c r="B419" s="15" t="s">
        <v>50</v>
      </c>
      <c r="C419" s="1">
        <v>50</v>
      </c>
      <c r="F419" s="16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29.46</v>
      </c>
      <c r="L419" s="4" t="s">
        <v>51</v>
      </c>
    </row>
    <row r="420" spans="2:12" ht="10.5" hidden="1">
      <c r="B420" s="15" t="s">
        <v>52</v>
      </c>
      <c r="C420" s="1">
        <v>50</v>
      </c>
      <c r="F420" s="16">
        <f>IF('Базовые цены с учетом расхода'!R26&gt;0,'Базовые цены с учетом расхода'!R26,IF('Базовые цены с учетом расхода'!R26&lt;0,'Базовые цены с учетом расхода'!R26,""))</f>
        <v>29.42</v>
      </c>
      <c r="L420" s="4" t="s">
        <v>53</v>
      </c>
    </row>
    <row r="421" spans="2:12" ht="10.5" hidden="1">
      <c r="B421" s="15" t="s">
        <v>54</v>
      </c>
      <c r="C421" s="1">
        <v>50</v>
      </c>
      <c r="F421" s="16">
        <f>IF('Базовые цены с учетом расхода'!S26&gt;0,'Базовые цены с учетом расхода'!S26,IF('Базовые цены с учетом расхода'!S26&lt;0,'Базовые цены с учетом расхода'!S26,""))</f>
        <v>0.04</v>
      </c>
      <c r="L421" s="4" t="s">
        <v>55</v>
      </c>
    </row>
    <row r="422" spans="1:10" ht="10.5">
      <c r="A422" s="17"/>
      <c r="B422" s="17"/>
      <c r="C422" s="17"/>
      <c r="D422" s="17"/>
      <c r="E422" s="17"/>
      <c r="F422" s="17"/>
      <c r="G422" s="17"/>
      <c r="H422" s="17"/>
      <c r="I422" s="17"/>
      <c r="J422" s="17"/>
    </row>
    <row r="423" spans="2:18" ht="10.5">
      <c r="B423" s="9" t="s">
        <v>139</v>
      </c>
      <c r="E423" s="55"/>
      <c r="F423" s="56">
        <f>'Базовые концовки'!F184</f>
        <v>139.1</v>
      </c>
      <c r="G423" s="56">
        <f>'Базовые концовки'!G184</f>
        <v>75.28</v>
      </c>
      <c r="H423" s="20">
        <f>'Базовые концовки'!H184</f>
        <v>26.1</v>
      </c>
      <c r="I423" s="39"/>
      <c r="J423" s="21" t="e">
        <f>'Базовые концовки'!J184</f>
        <v>#NAME?</v>
      </c>
      <c r="N423" s="56">
        <f>'Базовые концовки'!L184</f>
        <v>37.72</v>
      </c>
      <c r="R423" s="56">
        <f>'Базовые концовки'!M184</f>
        <v>0</v>
      </c>
    </row>
    <row r="424" spans="5:18" ht="10.5">
      <c r="E424" s="55"/>
      <c r="F424" s="56"/>
      <c r="G424" s="56"/>
      <c r="H424" s="19">
        <f>'Базовые концовки'!I184</f>
        <v>4.84</v>
      </c>
      <c r="I424" s="39"/>
      <c r="J424" s="8" t="e">
        <f>'Базовые концовки'!K184</f>
        <v>#NAME?</v>
      </c>
      <c r="N424" s="56"/>
      <c r="R424" s="56"/>
    </row>
    <row r="425" spans="2:18" ht="10.5" hidden="1">
      <c r="B425" s="9" t="s">
        <v>61</v>
      </c>
      <c r="D425" s="18"/>
      <c r="F425" s="19">
        <f>'Базовые концовки'!F185</f>
        <v>0</v>
      </c>
      <c r="G425" s="19">
        <f>'Базовые концовки'!G185</f>
        <v>0</v>
      </c>
      <c r="H425" s="19">
        <f>'Базовые концовки'!H185</f>
        <v>0</v>
      </c>
      <c r="J425" s="8">
        <f>'Базовые концовки'!J185</f>
        <v>0</v>
      </c>
      <c r="N425" s="19">
        <f>'Базовые концовки'!L185</f>
        <v>0</v>
      </c>
      <c r="R425" s="19">
        <f>'Базовые концовки'!M185</f>
        <v>0</v>
      </c>
    </row>
    <row r="426" spans="2:18" ht="10.5" hidden="1">
      <c r="B426" s="9" t="s">
        <v>62</v>
      </c>
      <c r="D426" s="18"/>
      <c r="F426" s="19" t="e">
        <f>'Базовые концовки'!F186</f>
        <v>#NAME?</v>
      </c>
      <c r="G426" s="19"/>
      <c r="H426" s="19"/>
      <c r="J426" s="8"/>
      <c r="N426" s="19"/>
      <c r="R426" s="19"/>
    </row>
    <row r="427" spans="2:18" ht="10.5" hidden="1">
      <c r="B427" s="9" t="s">
        <v>63</v>
      </c>
      <c r="D427" s="18"/>
      <c r="F427" s="19" t="e">
        <f>'Базовые концовки'!F187</f>
        <v>#NAME?</v>
      </c>
      <c r="G427" s="19"/>
      <c r="H427" s="19"/>
      <c r="J427" s="8"/>
      <c r="N427" s="19"/>
      <c r="R427" s="19"/>
    </row>
    <row r="428" spans="2:18" ht="10.5" hidden="1">
      <c r="B428" s="9" t="s">
        <v>64</v>
      </c>
      <c r="D428" s="18"/>
      <c r="F428" s="19" t="e">
        <f>'Базовые концовки'!F188</f>
        <v>#NAME?</v>
      </c>
      <c r="G428" s="19"/>
      <c r="H428" s="19"/>
      <c r="J428" s="8"/>
      <c r="N428" s="19"/>
      <c r="R428" s="19"/>
    </row>
    <row r="429" spans="2:18" ht="10.5" hidden="1">
      <c r="B429" s="9" t="s">
        <v>65</v>
      </c>
      <c r="D429" s="18"/>
      <c r="F429" s="19" t="e">
        <f>'Базовые концовки'!F189</f>
        <v>#NAME?</v>
      </c>
      <c r="G429" s="19"/>
      <c r="H429" s="19"/>
      <c r="J429" s="8"/>
      <c r="N429" s="19"/>
      <c r="R429" s="19"/>
    </row>
    <row r="430" spans="2:18" ht="10.5" hidden="1">
      <c r="B430" s="9" t="s">
        <v>66</v>
      </c>
      <c r="D430" s="18"/>
      <c r="F430" s="19" t="e">
        <f>'Базовые концовки'!F190</f>
        <v>#NAME?</v>
      </c>
      <c r="G430" s="19"/>
      <c r="H430" s="19"/>
      <c r="J430" s="8"/>
      <c r="N430" s="19"/>
      <c r="R430" s="19"/>
    </row>
    <row r="431" spans="2:18" ht="10.5" hidden="1">
      <c r="B431" s="9" t="s">
        <v>67</v>
      </c>
      <c r="D431" s="18"/>
      <c r="F431" s="19" t="e">
        <f>'Базовые концовки'!F191</f>
        <v>#NAME?</v>
      </c>
      <c r="G431" s="19"/>
      <c r="H431" s="19"/>
      <c r="J431" s="8"/>
      <c r="N431" s="19"/>
      <c r="R431" s="19"/>
    </row>
    <row r="432" spans="2:18" ht="10.5" hidden="1">
      <c r="B432" s="9" t="s">
        <v>68</v>
      </c>
      <c r="D432" s="18"/>
      <c r="F432" s="19" t="e">
        <f>'Базовые концовки'!F192</f>
        <v>#NAME?</v>
      </c>
      <c r="G432" s="19"/>
      <c r="H432" s="19"/>
      <c r="J432" s="8"/>
      <c r="N432" s="19"/>
      <c r="R432" s="19"/>
    </row>
    <row r="433" spans="2:18" ht="10.5" hidden="1">
      <c r="B433" s="9" t="s">
        <v>69</v>
      </c>
      <c r="D433" s="18"/>
      <c r="F433" s="19" t="e">
        <f>'Базовые концовки'!F193</f>
        <v>#NAME?</v>
      </c>
      <c r="G433" s="19"/>
      <c r="H433" s="19"/>
      <c r="J433" s="8"/>
      <c r="N433" s="19"/>
      <c r="R433" s="19"/>
    </row>
    <row r="434" spans="2:18" ht="10.5" hidden="1">
      <c r="B434" s="9" t="s">
        <v>70</v>
      </c>
      <c r="D434" s="18"/>
      <c r="F434" s="19" t="e">
        <f>'Базовые концовки'!F194</f>
        <v>#NAME?</v>
      </c>
      <c r="G434" s="19"/>
      <c r="H434" s="19"/>
      <c r="J434" s="8"/>
      <c r="N434" s="19"/>
      <c r="R434" s="19"/>
    </row>
    <row r="435" spans="2:18" ht="10.5" hidden="1">
      <c r="B435" s="9" t="s">
        <v>71</v>
      </c>
      <c r="D435" s="18"/>
      <c r="F435" s="19">
        <f>'Базовые концовки'!F195</f>
        <v>0</v>
      </c>
      <c r="G435" s="19">
        <f>'Базовые концовки'!G195</f>
        <v>0</v>
      </c>
      <c r="H435" s="19">
        <f>'Базовые концовки'!H195</f>
        <v>0</v>
      </c>
      <c r="J435" s="8">
        <f>'Базовые концовки'!J195</f>
        <v>0</v>
      </c>
      <c r="N435" s="19">
        <f>'Базовые концовки'!L195</f>
        <v>0</v>
      </c>
      <c r="R435" s="19">
        <f>'Базовые концовки'!M195</f>
        <v>0</v>
      </c>
    </row>
    <row r="436" spans="2:18" ht="10.5" hidden="1">
      <c r="B436" s="9" t="s">
        <v>72</v>
      </c>
      <c r="D436" s="18"/>
      <c r="F436" s="19"/>
      <c r="G436" s="19"/>
      <c r="H436" s="19"/>
      <c r="J436" s="8"/>
      <c r="N436" s="19"/>
      <c r="R436" s="19"/>
    </row>
    <row r="437" spans="2:18" ht="10.5" hidden="1">
      <c r="B437" s="9" t="s">
        <v>73</v>
      </c>
      <c r="D437" s="18"/>
      <c r="F437" s="19"/>
      <c r="G437" s="19">
        <f>'Базовые концовки'!G197</f>
        <v>0</v>
      </c>
      <c r="H437" s="19"/>
      <c r="J437" s="8"/>
      <c r="N437" s="19"/>
      <c r="R437" s="19"/>
    </row>
    <row r="438" spans="2:18" ht="10.5" hidden="1">
      <c r="B438" s="9" t="s">
        <v>74</v>
      </c>
      <c r="D438" s="18"/>
      <c r="F438" s="19">
        <f>'Базовые концовки'!F198</f>
        <v>0</v>
      </c>
      <c r="G438" s="19"/>
      <c r="H438" s="19"/>
      <c r="J438" s="8"/>
      <c r="N438" s="19"/>
      <c r="R438" s="19"/>
    </row>
    <row r="439" spans="2:18" ht="10.5" hidden="1">
      <c r="B439" s="9" t="s">
        <v>75</v>
      </c>
      <c r="D439" s="18"/>
      <c r="F439" s="19" t="e">
        <f>'Базовые концовки'!F199</f>
        <v>#NAME?</v>
      </c>
      <c r="G439" s="19"/>
      <c r="H439" s="19"/>
      <c r="J439" s="8"/>
      <c r="N439" s="19"/>
      <c r="R439" s="19"/>
    </row>
    <row r="440" spans="2:18" ht="10.5" hidden="1">
      <c r="B440" s="9" t="s">
        <v>76</v>
      </c>
      <c r="D440" s="18"/>
      <c r="F440" s="19">
        <f>'Базовые концовки'!F200</f>
        <v>0</v>
      </c>
      <c r="G440" s="19"/>
      <c r="H440" s="19"/>
      <c r="J440" s="8"/>
      <c r="N440" s="19"/>
      <c r="R440" s="19"/>
    </row>
    <row r="441" spans="2:18" ht="10.5" hidden="1">
      <c r="B441" s="9" t="s">
        <v>77</v>
      </c>
      <c r="D441" s="18"/>
      <c r="F441" s="19">
        <f>'Базовые концовки'!F201</f>
        <v>0</v>
      </c>
      <c r="G441" s="19"/>
      <c r="H441" s="19"/>
      <c r="J441" s="8"/>
      <c r="N441" s="19"/>
      <c r="R441" s="19"/>
    </row>
    <row r="442" spans="2:18" ht="10.5" hidden="1">
      <c r="B442" s="9" t="s">
        <v>78</v>
      </c>
      <c r="D442" s="18"/>
      <c r="F442" s="19">
        <f>'Базовые концовки'!F202</f>
        <v>0</v>
      </c>
      <c r="G442" s="19"/>
      <c r="H442" s="19"/>
      <c r="J442" s="8"/>
      <c r="N442" s="19"/>
      <c r="R442" s="19"/>
    </row>
    <row r="443" spans="2:18" ht="10.5" hidden="1">
      <c r="B443" s="9" t="s">
        <v>69</v>
      </c>
      <c r="D443" s="18"/>
      <c r="F443" s="19" t="e">
        <f>'Базовые концовки'!F203</f>
        <v>#NAME?</v>
      </c>
      <c r="G443" s="19"/>
      <c r="H443" s="19"/>
      <c r="J443" s="8"/>
      <c r="N443" s="19"/>
      <c r="R443" s="19"/>
    </row>
    <row r="444" spans="2:18" ht="10.5" hidden="1">
      <c r="B444" s="9" t="s">
        <v>79</v>
      </c>
      <c r="D444" s="18"/>
      <c r="F444" s="19">
        <f>'Базовые концовки'!F204</f>
        <v>0</v>
      </c>
      <c r="G444" s="19"/>
      <c r="H444" s="19"/>
      <c r="J444" s="8"/>
      <c r="N444" s="19"/>
      <c r="R444" s="19"/>
    </row>
    <row r="445" spans="2:18" ht="10.5">
      <c r="B445" s="9" t="s">
        <v>80</v>
      </c>
      <c r="E445" s="55"/>
      <c r="F445" s="56">
        <f>'Базовые концовки'!F205</f>
        <v>139.1</v>
      </c>
      <c r="G445" s="56">
        <f>'Базовые концовки'!G205</f>
        <v>75.28</v>
      </c>
      <c r="H445" s="20">
        <f>'Базовые концовки'!H205</f>
        <v>26.1</v>
      </c>
      <c r="I445" s="39"/>
      <c r="J445" s="21" t="e">
        <f>'Базовые концовки'!J205</f>
        <v>#NAME?</v>
      </c>
      <c r="N445" s="56">
        <f>'Базовые концовки'!L205</f>
        <v>37.72</v>
      </c>
      <c r="R445" s="56">
        <f>'Базовые концовки'!M205</f>
        <v>0</v>
      </c>
    </row>
    <row r="446" spans="5:18" ht="10.5">
      <c r="E446" s="55"/>
      <c r="F446" s="56"/>
      <c r="G446" s="56"/>
      <c r="H446" s="19">
        <f>'Базовые концовки'!I205</f>
        <v>4.84</v>
      </c>
      <c r="I446" s="39"/>
      <c r="J446" s="8" t="e">
        <f>'Базовые концовки'!K205</f>
        <v>#NAME?</v>
      </c>
      <c r="N446" s="56"/>
      <c r="R446" s="56"/>
    </row>
    <row r="447" spans="2:18" ht="10.5" hidden="1">
      <c r="B447" s="9" t="s">
        <v>72</v>
      </c>
      <c r="D447" s="18"/>
      <c r="F447" s="19"/>
      <c r="G447" s="19"/>
      <c r="H447" s="19"/>
      <c r="J447" s="8"/>
      <c r="N447" s="19"/>
      <c r="R447" s="19"/>
    </row>
    <row r="448" spans="2:18" ht="10.5" hidden="1">
      <c r="B448" s="9" t="s">
        <v>81</v>
      </c>
      <c r="D448" s="18"/>
      <c r="F448" s="19" t="e">
        <f>'Базовые концовки'!F207</f>
        <v>#NAME?</v>
      </c>
      <c r="G448" s="19"/>
      <c r="H448" s="19"/>
      <c r="J448" s="8"/>
      <c r="N448" s="19"/>
      <c r="R448" s="19"/>
    </row>
    <row r="449" spans="2:18" ht="10.5" hidden="1">
      <c r="B449" s="9" t="s">
        <v>76</v>
      </c>
      <c r="D449" s="18"/>
      <c r="F449" s="19">
        <f>'Базовые концовки'!F208</f>
        <v>0</v>
      </c>
      <c r="G449" s="19"/>
      <c r="H449" s="19"/>
      <c r="J449" s="8"/>
      <c r="N449" s="19"/>
      <c r="R449" s="19"/>
    </row>
    <row r="450" spans="2:18" ht="10.5">
      <c r="B450" s="9" t="s">
        <v>140</v>
      </c>
      <c r="E450" s="18"/>
      <c r="F450" s="19">
        <f>'Базовые концовки'!F209</f>
        <v>66.95</v>
      </c>
      <c r="G450" s="19"/>
      <c r="H450" s="19"/>
      <c r="J450" s="8"/>
      <c r="N450" s="19"/>
      <c r="R450" s="19"/>
    </row>
    <row r="451" spans="2:18" ht="10.5">
      <c r="B451" s="9" t="s">
        <v>141</v>
      </c>
      <c r="E451" s="18"/>
      <c r="F451" s="19">
        <f>'Базовые концовки'!F210</f>
        <v>42.18</v>
      </c>
      <c r="G451" s="19"/>
      <c r="H451" s="19"/>
      <c r="J451" s="8"/>
      <c r="N451" s="19"/>
      <c r="R451" s="19"/>
    </row>
    <row r="452" spans="2:18" ht="10.5">
      <c r="B452" s="9" t="s">
        <v>82</v>
      </c>
      <c r="E452" s="18"/>
      <c r="F452" s="19">
        <f>'Базовые концовки'!F211</f>
        <v>248.23</v>
      </c>
      <c r="G452" s="19"/>
      <c r="H452" s="19"/>
      <c r="J452" s="8"/>
      <c r="N452" s="19"/>
      <c r="R452" s="19"/>
    </row>
    <row r="453" spans="2:18" ht="10.5" hidden="1">
      <c r="B453" s="9" t="s">
        <v>83</v>
      </c>
      <c r="D453" s="18"/>
      <c r="F453" s="19">
        <f>'Базовые концовки'!F212</f>
        <v>0</v>
      </c>
      <c r="G453" s="19">
        <f>'Базовые концовки'!G212</f>
        <v>0</v>
      </c>
      <c r="H453" s="19">
        <f>'Базовые концовки'!H212</f>
        <v>0</v>
      </c>
      <c r="J453" s="8">
        <f>'Базовые концовки'!J212</f>
        <v>0</v>
      </c>
      <c r="N453" s="19">
        <f>'Базовые концовки'!L212</f>
        <v>0</v>
      </c>
      <c r="R453" s="19">
        <f>'Базовые концовки'!M212</f>
        <v>0</v>
      </c>
    </row>
    <row r="454" spans="2:18" ht="10.5" hidden="1">
      <c r="B454" s="9" t="s">
        <v>76</v>
      </c>
      <c r="D454" s="18"/>
      <c r="F454" s="19">
        <f>'Базовые концовки'!F213</f>
        <v>0</v>
      </c>
      <c r="G454" s="19"/>
      <c r="H454" s="19"/>
      <c r="J454" s="8"/>
      <c r="N454" s="19"/>
      <c r="R454" s="19"/>
    </row>
    <row r="455" spans="2:18" ht="10.5" hidden="1">
      <c r="B455" s="9" t="s">
        <v>77</v>
      </c>
      <c r="D455" s="18"/>
      <c r="F455" s="19">
        <f>'Базовые концовки'!F214</f>
        <v>0</v>
      </c>
      <c r="G455" s="19"/>
      <c r="H455" s="19"/>
      <c r="J455" s="8"/>
      <c r="N455" s="19"/>
      <c r="R455" s="19"/>
    </row>
    <row r="456" spans="2:18" ht="10.5" hidden="1">
      <c r="B456" s="9" t="s">
        <v>78</v>
      </c>
      <c r="D456" s="18"/>
      <c r="F456" s="19">
        <f>'Базовые концовки'!F215</f>
        <v>0</v>
      </c>
      <c r="G456" s="19"/>
      <c r="H456" s="19"/>
      <c r="J456" s="8"/>
      <c r="N456" s="19"/>
      <c r="R456" s="19"/>
    </row>
    <row r="457" spans="2:18" ht="10.5" hidden="1">
      <c r="B457" s="9" t="s">
        <v>84</v>
      </c>
      <c r="D457" s="18"/>
      <c r="F457" s="19">
        <f>'Базовые концовки'!F216</f>
        <v>0</v>
      </c>
      <c r="G457" s="19"/>
      <c r="H457" s="19"/>
      <c r="J457" s="8"/>
      <c r="N457" s="19"/>
      <c r="R457" s="19"/>
    </row>
    <row r="458" spans="2:18" ht="10.5" hidden="1">
      <c r="B458" s="9" t="s">
        <v>85</v>
      </c>
      <c r="D458" s="18"/>
      <c r="F458" s="19">
        <f>'Базовые концовки'!F217</f>
        <v>0</v>
      </c>
      <c r="G458" s="19">
        <f>'Базовые концовки'!G217</f>
        <v>0</v>
      </c>
      <c r="H458" s="19">
        <f>'Базовые концовки'!H217</f>
        <v>0</v>
      </c>
      <c r="J458" s="8">
        <f>'Базовые концовки'!J217</f>
        <v>0</v>
      </c>
      <c r="N458" s="19">
        <f>'Базовые концовки'!L217</f>
        <v>0</v>
      </c>
      <c r="R458" s="19">
        <f>'Базовые концовки'!M217</f>
        <v>0</v>
      </c>
    </row>
    <row r="459" spans="2:18" ht="10.5" hidden="1">
      <c r="B459" s="9" t="s">
        <v>72</v>
      </c>
      <c r="D459" s="18"/>
      <c r="F459" s="19"/>
      <c r="G459" s="19"/>
      <c r="H459" s="19"/>
      <c r="J459" s="8"/>
      <c r="N459" s="19"/>
      <c r="R459" s="19"/>
    </row>
    <row r="460" spans="2:18" ht="10.5" hidden="1">
      <c r="B460" s="9" t="s">
        <v>86</v>
      </c>
      <c r="D460" s="18"/>
      <c r="F460" s="19">
        <f>'Базовые концовки'!F219</f>
        <v>0</v>
      </c>
      <c r="G460" s="19"/>
      <c r="H460" s="19"/>
      <c r="J460" s="8"/>
      <c r="N460" s="19"/>
      <c r="R460" s="19"/>
    </row>
    <row r="461" spans="2:18" ht="10.5" hidden="1">
      <c r="B461" s="9" t="s">
        <v>76</v>
      </c>
      <c r="D461" s="18"/>
      <c r="F461" s="19">
        <f>'Базовые концовки'!F220</f>
        <v>0</v>
      </c>
      <c r="G461" s="19"/>
      <c r="H461" s="19"/>
      <c r="J461" s="8"/>
      <c r="N461" s="19"/>
      <c r="R461" s="19"/>
    </row>
    <row r="462" spans="2:18" ht="10.5" hidden="1">
      <c r="B462" s="9" t="s">
        <v>77</v>
      </c>
      <c r="D462" s="18"/>
      <c r="F462" s="19">
        <f>'Базовые концовки'!F221</f>
        <v>0</v>
      </c>
      <c r="G462" s="19"/>
      <c r="H462" s="19"/>
      <c r="J462" s="8"/>
      <c r="N462" s="19"/>
      <c r="R462" s="19"/>
    </row>
    <row r="463" spans="2:18" ht="10.5" hidden="1">
      <c r="B463" s="9" t="s">
        <v>78</v>
      </c>
      <c r="D463" s="18"/>
      <c r="F463" s="19">
        <f>'Базовые концовки'!F222</f>
        <v>0</v>
      </c>
      <c r="G463" s="19"/>
      <c r="H463" s="19"/>
      <c r="J463" s="8"/>
      <c r="N463" s="19"/>
      <c r="R463" s="19"/>
    </row>
    <row r="464" spans="2:18" ht="10.5" hidden="1">
      <c r="B464" s="9" t="s">
        <v>69</v>
      </c>
      <c r="D464" s="18"/>
      <c r="F464" s="19" t="e">
        <f>'Базовые концовки'!F223</f>
        <v>#NAME?</v>
      </c>
      <c r="G464" s="19"/>
      <c r="H464" s="19"/>
      <c r="J464" s="8"/>
      <c r="N464" s="19"/>
      <c r="R464" s="19"/>
    </row>
    <row r="465" spans="2:18" ht="10.5" hidden="1">
      <c r="B465" s="9" t="s">
        <v>89</v>
      </c>
      <c r="D465" s="18"/>
      <c r="F465" s="19">
        <f>'Базовые концовки'!F224</f>
        <v>0</v>
      </c>
      <c r="G465" s="19"/>
      <c r="H465" s="19"/>
      <c r="J465" s="8"/>
      <c r="N465" s="19"/>
      <c r="R465" s="19"/>
    </row>
    <row r="466" spans="2:18" ht="10.5" hidden="1">
      <c r="B466" s="9" t="s">
        <v>90</v>
      </c>
      <c r="D466" s="18"/>
      <c r="F466" s="19">
        <f>'Базовые концовки'!F225</f>
        <v>0</v>
      </c>
      <c r="G466" s="19">
        <f>'Базовые концовки'!G225</f>
        <v>0</v>
      </c>
      <c r="H466" s="19">
        <f>'Базовые концовки'!H225</f>
        <v>0</v>
      </c>
      <c r="J466" s="8">
        <f>'Базовые концовки'!J225</f>
        <v>0</v>
      </c>
      <c r="N466" s="19">
        <f>'Базовые концовки'!L225</f>
        <v>0</v>
      </c>
      <c r="R466" s="19">
        <f>'Базовые концовки'!M225</f>
        <v>0</v>
      </c>
    </row>
    <row r="467" spans="2:18" ht="10.5" hidden="1">
      <c r="B467" s="9" t="s">
        <v>76</v>
      </c>
      <c r="D467" s="18"/>
      <c r="F467" s="19">
        <f>'Базовые концовки'!F226</f>
        <v>0</v>
      </c>
      <c r="G467" s="19"/>
      <c r="H467" s="19"/>
      <c r="J467" s="8"/>
      <c r="N467" s="19"/>
      <c r="R467" s="19"/>
    </row>
    <row r="468" spans="2:18" ht="10.5" hidden="1">
      <c r="B468" s="9" t="s">
        <v>77</v>
      </c>
      <c r="D468" s="18"/>
      <c r="F468" s="19">
        <f>'Базовые концовки'!F227</f>
        <v>0</v>
      </c>
      <c r="G468" s="19"/>
      <c r="H468" s="19"/>
      <c r="J468" s="8"/>
      <c r="N468" s="19"/>
      <c r="R468" s="19"/>
    </row>
    <row r="469" spans="2:18" ht="10.5" hidden="1">
      <c r="B469" s="9" t="s">
        <v>78</v>
      </c>
      <c r="D469" s="18"/>
      <c r="F469" s="19">
        <f>'Базовые концовки'!F228</f>
        <v>0</v>
      </c>
      <c r="G469" s="19"/>
      <c r="H469" s="19"/>
      <c r="J469" s="8"/>
      <c r="N469" s="19"/>
      <c r="R469" s="19"/>
    </row>
    <row r="470" spans="2:18" ht="10.5" hidden="1">
      <c r="B470" s="9" t="s">
        <v>91</v>
      </c>
      <c r="D470" s="18"/>
      <c r="F470" s="19">
        <f>'Базовые концовки'!F229</f>
        <v>0</v>
      </c>
      <c r="G470" s="19"/>
      <c r="H470" s="19"/>
      <c r="J470" s="8"/>
      <c r="N470" s="19"/>
      <c r="R470" s="19"/>
    </row>
    <row r="471" spans="2:18" ht="10.5" hidden="1">
      <c r="B471" s="9" t="s">
        <v>92</v>
      </c>
      <c r="D471" s="18"/>
      <c r="F471" s="19">
        <f>'Базовые концовки'!F230</f>
        <v>0</v>
      </c>
      <c r="G471" s="19">
        <f>'Базовые концовки'!G230</f>
        <v>0</v>
      </c>
      <c r="H471" s="19">
        <f>'Базовые концовки'!H230</f>
        <v>0</v>
      </c>
      <c r="J471" s="8">
        <f>'Базовые концовки'!J230</f>
        <v>0</v>
      </c>
      <c r="N471" s="19">
        <f>'Базовые концовки'!L230</f>
        <v>0</v>
      </c>
      <c r="R471" s="19">
        <f>'Базовые концовки'!M230</f>
        <v>0</v>
      </c>
    </row>
    <row r="472" spans="2:18" ht="10.5" hidden="1">
      <c r="B472" s="9" t="s">
        <v>76</v>
      </c>
      <c r="D472" s="18"/>
      <c r="F472" s="19">
        <f>'Базовые концовки'!F231</f>
        <v>0</v>
      </c>
      <c r="G472" s="19"/>
      <c r="H472" s="19"/>
      <c r="J472" s="8"/>
      <c r="N472" s="19"/>
      <c r="R472" s="19"/>
    </row>
    <row r="473" spans="2:18" ht="10.5" hidden="1">
      <c r="B473" s="9" t="s">
        <v>77</v>
      </c>
      <c r="D473" s="18"/>
      <c r="F473" s="19">
        <f>'Базовые концовки'!F232</f>
        <v>0</v>
      </c>
      <c r="G473" s="19"/>
      <c r="H473" s="19"/>
      <c r="J473" s="8"/>
      <c r="N473" s="19"/>
      <c r="R473" s="19"/>
    </row>
    <row r="474" spans="2:18" ht="10.5" hidden="1">
      <c r="B474" s="9" t="s">
        <v>78</v>
      </c>
      <c r="D474" s="18"/>
      <c r="F474" s="19">
        <f>'Базовые концовки'!F233</f>
        <v>0</v>
      </c>
      <c r="G474" s="19"/>
      <c r="H474" s="19"/>
      <c r="J474" s="8"/>
      <c r="N474" s="19"/>
      <c r="R474" s="19"/>
    </row>
    <row r="475" spans="2:18" ht="10.5" hidden="1">
      <c r="B475" s="9" t="s">
        <v>93</v>
      </c>
      <c r="D475" s="18"/>
      <c r="F475" s="19">
        <f>'Базовые концовки'!F234</f>
        <v>0</v>
      </c>
      <c r="G475" s="19"/>
      <c r="H475" s="19"/>
      <c r="J475" s="8"/>
      <c r="N475" s="19"/>
      <c r="R475" s="19"/>
    </row>
    <row r="476" spans="2:18" ht="10.5" hidden="1">
      <c r="B476" s="9" t="s">
        <v>94</v>
      </c>
      <c r="D476" s="18"/>
      <c r="F476" s="19">
        <f>'Базовые концовки'!F235</f>
        <v>0</v>
      </c>
      <c r="G476" s="19">
        <f>'Базовые концовки'!G235</f>
        <v>0</v>
      </c>
      <c r="H476" s="19">
        <f>'Базовые концовки'!H235</f>
        <v>0</v>
      </c>
      <c r="J476" s="8">
        <f>'Базовые концовки'!J235</f>
        <v>0</v>
      </c>
      <c r="N476" s="19">
        <f>'Базовые концовки'!L235</f>
        <v>0</v>
      </c>
      <c r="R476" s="19">
        <f>'Базовые концовки'!M235</f>
        <v>0</v>
      </c>
    </row>
    <row r="477" spans="2:18" ht="10.5" hidden="1">
      <c r="B477" s="9" t="s">
        <v>72</v>
      </c>
      <c r="D477" s="18"/>
      <c r="F477" s="19"/>
      <c r="G477" s="19"/>
      <c r="H477" s="19"/>
      <c r="J477" s="8"/>
      <c r="N477" s="19"/>
      <c r="R477" s="19"/>
    </row>
    <row r="478" spans="2:18" ht="10.5" hidden="1">
      <c r="B478" s="9" t="s">
        <v>95</v>
      </c>
      <c r="D478" s="18"/>
      <c r="F478" s="19" t="e">
        <f>'Базовые концовки'!F237</f>
        <v>#NAME?</v>
      </c>
      <c r="G478" s="19"/>
      <c r="H478" s="19"/>
      <c r="J478" s="8"/>
      <c r="N478" s="19"/>
      <c r="R478" s="19"/>
    </row>
    <row r="479" spans="2:18" ht="10.5" hidden="1">
      <c r="B479" s="9" t="s">
        <v>76</v>
      </c>
      <c r="D479" s="18"/>
      <c r="F479" s="19">
        <f>'Базовые концовки'!F238</f>
        <v>0</v>
      </c>
      <c r="G479" s="19"/>
      <c r="H479" s="19"/>
      <c r="J479" s="8"/>
      <c r="N479" s="19"/>
      <c r="R479" s="19"/>
    </row>
    <row r="480" spans="2:18" ht="10.5" hidden="1">
      <c r="B480" s="9" t="s">
        <v>96</v>
      </c>
      <c r="D480" s="18"/>
      <c r="F480" s="19">
        <f>'Базовые концовки'!F239</f>
        <v>0</v>
      </c>
      <c r="G480" s="19"/>
      <c r="H480" s="19"/>
      <c r="J480" s="8"/>
      <c r="N480" s="19"/>
      <c r="R480" s="19"/>
    </row>
    <row r="481" spans="2:18" ht="10.5" hidden="1">
      <c r="B481" s="9" t="s">
        <v>78</v>
      </c>
      <c r="D481" s="18"/>
      <c r="F481" s="19">
        <f>'Базовые концовки'!F240</f>
        <v>0</v>
      </c>
      <c r="G481" s="19"/>
      <c r="H481" s="19"/>
      <c r="J481" s="8"/>
      <c r="N481" s="19"/>
      <c r="R481" s="19"/>
    </row>
    <row r="482" spans="2:18" ht="10.5" hidden="1">
      <c r="B482" s="9" t="s">
        <v>97</v>
      </c>
      <c r="D482" s="18"/>
      <c r="F482" s="19">
        <f>'Базовые концовки'!F241</f>
        <v>0</v>
      </c>
      <c r="G482" s="19"/>
      <c r="H482" s="19"/>
      <c r="J482" s="8"/>
      <c r="N482" s="19"/>
      <c r="R482" s="19"/>
    </row>
    <row r="483" spans="2:18" ht="10.5" hidden="1">
      <c r="B483" s="9" t="s">
        <v>98</v>
      </c>
      <c r="D483" s="18"/>
      <c r="F483" s="19">
        <f>'Базовые концовки'!F242</f>
        <v>0</v>
      </c>
      <c r="G483" s="19">
        <f>'Базовые концовки'!G242</f>
        <v>0</v>
      </c>
      <c r="H483" s="19">
        <f>'Базовые концовки'!H242</f>
        <v>0</v>
      </c>
      <c r="J483" s="8">
        <f>'Базовые концовки'!J242</f>
        <v>0</v>
      </c>
      <c r="N483" s="19">
        <f>'Базовые концовки'!L242</f>
        <v>0</v>
      </c>
      <c r="R483" s="19">
        <f>'Базовые концовки'!M242</f>
        <v>0</v>
      </c>
    </row>
    <row r="484" spans="2:18" ht="10.5" hidden="1">
      <c r="B484" s="9" t="s">
        <v>96</v>
      </c>
      <c r="D484" s="18"/>
      <c r="F484" s="19">
        <f>'Базовые концовки'!F243</f>
        <v>0</v>
      </c>
      <c r="G484" s="19"/>
      <c r="H484" s="19"/>
      <c r="J484" s="8"/>
      <c r="N484" s="19"/>
      <c r="R484" s="19"/>
    </row>
    <row r="485" spans="2:18" ht="10.5" hidden="1">
      <c r="B485" s="9" t="s">
        <v>78</v>
      </c>
      <c r="D485" s="18"/>
      <c r="F485" s="19">
        <f>'Базовые концовки'!F244</f>
        <v>0</v>
      </c>
      <c r="G485" s="19"/>
      <c r="H485" s="19"/>
      <c r="J485" s="8"/>
      <c r="N485" s="19"/>
      <c r="R485" s="19"/>
    </row>
    <row r="486" spans="2:18" ht="10.5" hidden="1">
      <c r="B486" s="9" t="s">
        <v>99</v>
      </c>
      <c r="D486" s="18"/>
      <c r="F486" s="19">
        <f>'Базовые концовки'!F245</f>
        <v>0</v>
      </c>
      <c r="G486" s="19"/>
      <c r="H486" s="19"/>
      <c r="J486" s="8"/>
      <c r="N486" s="19"/>
      <c r="R486" s="19"/>
    </row>
    <row r="487" spans="2:18" ht="10.5" hidden="1">
      <c r="B487" s="9" t="s">
        <v>100</v>
      </c>
      <c r="D487" s="18"/>
      <c r="F487" s="19">
        <f>'Базовые концовки'!F246</f>
        <v>0</v>
      </c>
      <c r="G487" s="19">
        <f>'Базовые концовки'!G246</f>
        <v>0</v>
      </c>
      <c r="H487" s="19">
        <f>'Базовые концовки'!H246</f>
        <v>0</v>
      </c>
      <c r="J487" s="8">
        <f>'Базовые концовки'!J246</f>
        <v>0</v>
      </c>
      <c r="N487" s="19">
        <f>'Базовые концовки'!L246</f>
        <v>0</v>
      </c>
      <c r="R487" s="19">
        <f>'Базовые концовки'!M246</f>
        <v>0</v>
      </c>
    </row>
    <row r="488" spans="2:18" ht="10.5" hidden="1">
      <c r="B488" s="9" t="s">
        <v>76</v>
      </c>
      <c r="D488" s="18"/>
      <c r="F488" s="19">
        <f>'Базовые концовки'!F247</f>
        <v>0</v>
      </c>
      <c r="G488" s="19"/>
      <c r="H488" s="19"/>
      <c r="J488" s="8"/>
      <c r="N488" s="19"/>
      <c r="R488" s="19"/>
    </row>
    <row r="489" spans="2:18" ht="10.5" hidden="1">
      <c r="B489" s="9" t="s">
        <v>96</v>
      </c>
      <c r="D489" s="18"/>
      <c r="F489" s="19">
        <f>'Базовые концовки'!F248</f>
        <v>0</v>
      </c>
      <c r="G489" s="19"/>
      <c r="H489" s="19"/>
      <c r="J489" s="8"/>
      <c r="N489" s="19"/>
      <c r="R489" s="19"/>
    </row>
    <row r="490" spans="2:18" ht="10.5" hidden="1">
      <c r="B490" s="9" t="s">
        <v>78</v>
      </c>
      <c r="D490" s="18"/>
      <c r="F490" s="19">
        <f>'Базовые концовки'!F249</f>
        <v>0</v>
      </c>
      <c r="G490" s="19"/>
      <c r="H490" s="19"/>
      <c r="J490" s="8"/>
      <c r="N490" s="19"/>
      <c r="R490" s="19"/>
    </row>
    <row r="491" spans="2:18" ht="10.5" hidden="1">
      <c r="B491" s="9" t="s">
        <v>101</v>
      </c>
      <c r="D491" s="18"/>
      <c r="F491" s="19">
        <f>'Базовые концовки'!F250</f>
        <v>0</v>
      </c>
      <c r="G491" s="19"/>
      <c r="H491" s="19"/>
      <c r="J491" s="8"/>
      <c r="N491" s="19"/>
      <c r="R491" s="19"/>
    </row>
    <row r="492" spans="2:18" ht="10.5" hidden="1">
      <c r="B492" s="9" t="s">
        <v>102</v>
      </c>
      <c r="D492" s="18"/>
      <c r="F492" s="19">
        <f>'Базовые концовки'!F251</f>
        <v>0</v>
      </c>
      <c r="G492" s="19">
        <f>'Базовые концовки'!G251</f>
        <v>0</v>
      </c>
      <c r="H492" s="19">
        <f>'Базовые концовки'!H251</f>
        <v>0</v>
      </c>
      <c r="J492" s="8">
        <f>'Базовые концовки'!J251</f>
        <v>0</v>
      </c>
      <c r="N492" s="19">
        <f>'Базовые концовки'!L251</f>
        <v>0</v>
      </c>
      <c r="R492" s="19">
        <f>'Базовые концовки'!M251</f>
        <v>0</v>
      </c>
    </row>
    <row r="493" spans="2:18" ht="10.5" hidden="1">
      <c r="B493" s="9" t="s">
        <v>76</v>
      </c>
      <c r="D493" s="18"/>
      <c r="F493" s="19">
        <f>'Базовые концовки'!F252</f>
        <v>0</v>
      </c>
      <c r="G493" s="19"/>
      <c r="H493" s="19"/>
      <c r="J493" s="8"/>
      <c r="N493" s="19"/>
      <c r="R493" s="19"/>
    </row>
    <row r="494" spans="2:18" ht="10.5">
      <c r="B494" s="9" t="s">
        <v>142</v>
      </c>
      <c r="E494" s="18"/>
      <c r="F494" s="19" t="e">
        <f>'Базовые концовки'!F253</f>
        <v>#NAME?</v>
      </c>
      <c r="G494" s="19">
        <f>'Базовые концовки'!G253</f>
        <v>0</v>
      </c>
      <c r="H494" s="19">
        <f>'Базовые концовки'!H253</f>
        <v>0</v>
      </c>
      <c r="J494" s="8">
        <f>'Базовые концовки'!J253</f>
        <v>0</v>
      </c>
      <c r="N494" s="19">
        <f>'Базовые концовки'!L253</f>
        <v>0</v>
      </c>
      <c r="R494" s="19">
        <f>'Базовые концовки'!M253</f>
        <v>0</v>
      </c>
    </row>
    <row r="495" spans="2:18" ht="10.5" hidden="1">
      <c r="B495" s="9" t="s">
        <v>104</v>
      </c>
      <c r="D495" s="18"/>
      <c r="F495" s="19">
        <f>'Базовые концовки'!F254</f>
        <v>0</v>
      </c>
      <c r="G495" s="19"/>
      <c r="H495" s="19"/>
      <c r="J495" s="8"/>
      <c r="N495" s="19"/>
      <c r="R495" s="19"/>
    </row>
    <row r="496" spans="2:18" ht="10.5">
      <c r="B496" s="9" t="s">
        <v>105</v>
      </c>
      <c r="E496" s="18"/>
      <c r="F496" s="19">
        <f>'Базовые концовки'!F255</f>
        <v>66.95</v>
      </c>
      <c r="G496" s="19"/>
      <c r="H496" s="19"/>
      <c r="J496" s="8"/>
      <c r="N496" s="19"/>
      <c r="R496" s="19"/>
    </row>
    <row r="497" spans="2:18" ht="10.5">
      <c r="B497" s="9" t="s">
        <v>106</v>
      </c>
      <c r="E497" s="18"/>
      <c r="F497" s="19">
        <f>'Базовые концовки'!F256</f>
        <v>42.18</v>
      </c>
      <c r="G497" s="19"/>
      <c r="H497" s="19"/>
      <c r="J497" s="8"/>
      <c r="N497" s="19"/>
      <c r="R497" s="19"/>
    </row>
    <row r="498" spans="2:18" ht="10.5" hidden="1">
      <c r="B498" s="9" t="s">
        <v>107</v>
      </c>
      <c r="D498" s="18"/>
      <c r="F498" s="19">
        <f>'Базовые концовки'!F257</f>
        <v>0</v>
      </c>
      <c r="G498" s="19"/>
      <c r="H498" s="19"/>
      <c r="J498" s="8"/>
      <c r="N498" s="19">
        <f>'Базовые концовки'!L257</f>
        <v>0</v>
      </c>
      <c r="R498" s="19"/>
    </row>
    <row r="499" spans="2:18" ht="10.5" hidden="1">
      <c r="B499" s="9" t="s">
        <v>108</v>
      </c>
      <c r="E499" s="18"/>
      <c r="F499" s="19">
        <f>'Базовые концовки'!F258</f>
        <v>75.28</v>
      </c>
      <c r="G499" s="19"/>
      <c r="H499" s="19"/>
      <c r="J499" s="8"/>
      <c r="N499" s="19"/>
      <c r="R499" s="19"/>
    </row>
    <row r="500" spans="2:18" ht="10.5" hidden="1">
      <c r="B500" s="9" t="s">
        <v>109</v>
      </c>
      <c r="E500" s="18"/>
      <c r="F500" s="19">
        <f>'Базовые концовки'!F259</f>
        <v>4.84</v>
      </c>
      <c r="G500" s="19"/>
      <c r="H500" s="19"/>
      <c r="J500" s="8"/>
      <c r="N500" s="19"/>
      <c r="R500" s="19"/>
    </row>
    <row r="501" spans="2:18" ht="10.5" hidden="1">
      <c r="B501" s="9" t="s">
        <v>110</v>
      </c>
      <c r="E501" s="18"/>
      <c r="F501" s="19">
        <f>'Базовые концовки'!F260</f>
        <v>80.12</v>
      </c>
      <c r="G501" s="19"/>
      <c r="H501" s="19"/>
      <c r="J501" s="8"/>
      <c r="N501" s="19"/>
      <c r="R501" s="19"/>
    </row>
    <row r="502" spans="2:18" ht="10.5" hidden="1">
      <c r="B502" s="9" t="s">
        <v>111</v>
      </c>
      <c r="E502" s="18"/>
      <c r="F502" s="19"/>
      <c r="G502" s="19"/>
      <c r="H502" s="19"/>
      <c r="J502" s="8" t="e">
        <f>'Базовые концовки'!J261</f>
        <v>#NAME?</v>
      </c>
      <c r="N502" s="19"/>
      <c r="R502" s="19"/>
    </row>
    <row r="503" spans="2:18" ht="10.5" hidden="1">
      <c r="B503" s="9" t="s">
        <v>112</v>
      </c>
      <c r="E503" s="18"/>
      <c r="F503" s="19"/>
      <c r="G503" s="19"/>
      <c r="H503" s="19"/>
      <c r="J503" s="8" t="e">
        <f>'Базовые концовки'!J262</f>
        <v>#NAME?</v>
      </c>
      <c r="N503" s="19"/>
      <c r="R503" s="19"/>
    </row>
    <row r="504" spans="2:18" ht="10.5" hidden="1">
      <c r="B504" s="9" t="s">
        <v>113</v>
      </c>
      <c r="E504" s="18"/>
      <c r="F504" s="19"/>
      <c r="G504" s="19"/>
      <c r="H504" s="19"/>
      <c r="J504" s="8" t="e">
        <f>'Базовые концовки'!J263</f>
        <v>#NAME?</v>
      </c>
      <c r="N504" s="19"/>
      <c r="R504" s="19"/>
    </row>
    <row r="505" spans="2:18" ht="10.5">
      <c r="B505" s="35" t="s">
        <v>345</v>
      </c>
      <c r="E505" s="18">
        <v>3.75</v>
      </c>
      <c r="F505" s="19" t="e">
        <f>F494*E505</f>
        <v>#NAME?</v>
      </c>
      <c r="G505" s="19"/>
      <c r="H505" s="19"/>
      <c r="J505" s="8"/>
      <c r="N505" s="19"/>
      <c r="R505" s="19"/>
    </row>
    <row r="506" spans="2:18" ht="10.5">
      <c r="B506" s="9" t="s">
        <v>115</v>
      </c>
      <c r="E506" s="18">
        <v>18</v>
      </c>
      <c r="F506" s="19" t="e">
        <f>F505*0.18</f>
        <v>#NAME?</v>
      </c>
      <c r="G506" s="19">
        <f>'Базовые концовки'!G265</f>
        <v>0</v>
      </c>
      <c r="H506" s="19"/>
      <c r="J506" s="8"/>
      <c r="N506" s="19"/>
      <c r="R506" s="19"/>
    </row>
    <row r="507" spans="2:18" ht="10.5">
      <c r="B507" s="9" t="s">
        <v>116</v>
      </c>
      <c r="E507" s="18"/>
      <c r="F507" s="19" t="e">
        <f>F505+F506</f>
        <v>#NAME?</v>
      </c>
      <c r="G507" s="19">
        <f>'Базовые концовки'!G266</f>
        <v>0</v>
      </c>
      <c r="H507" s="19"/>
      <c r="J507" s="8"/>
      <c r="N507" s="19"/>
      <c r="R507" s="19"/>
    </row>
    <row r="509" spans="2:18" ht="10.5">
      <c r="B509" s="9" t="s">
        <v>143</v>
      </c>
      <c r="E509" s="55"/>
      <c r="F509" s="56">
        <f>'Базовые концовки'!F268</f>
        <v>14843.38</v>
      </c>
      <c r="G509" s="56">
        <f>'Базовые концовки'!G268</f>
        <v>3352.05</v>
      </c>
      <c r="H509" s="20">
        <f>'Базовые концовки'!H268</f>
        <v>249.1</v>
      </c>
      <c r="I509" s="39"/>
      <c r="J509" s="21" t="e">
        <f>'Базовые концовки'!J268</f>
        <v>#NAME?</v>
      </c>
      <c r="N509" s="56">
        <f>'Базовые концовки'!L268</f>
        <v>11242.23</v>
      </c>
      <c r="R509" s="56">
        <f>'Базовые концовки'!M268</f>
        <v>0</v>
      </c>
    </row>
    <row r="510" spans="5:18" ht="10.5">
      <c r="E510" s="55"/>
      <c r="F510" s="56"/>
      <c r="G510" s="56"/>
      <c r="H510" s="19">
        <f>'Базовые концовки'!I268</f>
        <v>10.16</v>
      </c>
      <c r="I510" s="39"/>
      <c r="J510" s="8" t="e">
        <f>'Базовые концовки'!K268</f>
        <v>#NAME?</v>
      </c>
      <c r="N510" s="56"/>
      <c r="R510" s="56"/>
    </row>
    <row r="511" spans="2:18" ht="10.5" hidden="1">
      <c r="B511" s="9" t="s">
        <v>61</v>
      </c>
      <c r="D511" s="18"/>
      <c r="F511" s="19">
        <f>'Базовые концовки'!F269</f>
        <v>0</v>
      </c>
      <c r="G511" s="19">
        <f>'Базовые концовки'!G269</f>
        <v>0</v>
      </c>
      <c r="H511" s="19">
        <f>'Базовые концовки'!H269</f>
        <v>0</v>
      </c>
      <c r="J511" s="8">
        <f>'Базовые концовки'!J269</f>
        <v>0</v>
      </c>
      <c r="N511" s="19">
        <f>'Базовые концовки'!L269</f>
        <v>0</v>
      </c>
      <c r="R511" s="19">
        <f>'Базовые концовки'!M269</f>
        <v>0</v>
      </c>
    </row>
    <row r="512" spans="2:18" ht="10.5" hidden="1">
      <c r="B512" s="9" t="s">
        <v>62</v>
      </c>
      <c r="D512" s="18"/>
      <c r="F512" s="19" t="e">
        <f>'Базовые концовки'!F270</f>
        <v>#NAME?</v>
      </c>
      <c r="G512" s="19"/>
      <c r="H512" s="19"/>
      <c r="J512" s="8"/>
      <c r="N512" s="19"/>
      <c r="R512" s="19"/>
    </row>
    <row r="513" spans="2:18" ht="10.5" hidden="1">
      <c r="B513" s="9" t="s">
        <v>63</v>
      </c>
      <c r="D513" s="18"/>
      <c r="F513" s="19" t="e">
        <f>'Базовые концовки'!F271</f>
        <v>#NAME?</v>
      </c>
      <c r="G513" s="19"/>
      <c r="H513" s="19"/>
      <c r="J513" s="8"/>
      <c r="N513" s="19"/>
      <c r="R513" s="19"/>
    </row>
    <row r="514" spans="2:18" ht="10.5" hidden="1">
      <c r="B514" s="9" t="s">
        <v>64</v>
      </c>
      <c r="D514" s="18"/>
      <c r="F514" s="19" t="e">
        <f>'Базовые концовки'!F272</f>
        <v>#NAME?</v>
      </c>
      <c r="G514" s="19"/>
      <c r="H514" s="19"/>
      <c r="J514" s="8"/>
      <c r="N514" s="19"/>
      <c r="R514" s="19"/>
    </row>
    <row r="515" spans="2:18" ht="10.5" hidden="1">
      <c r="B515" s="9" t="s">
        <v>65</v>
      </c>
      <c r="D515" s="18"/>
      <c r="F515" s="19" t="e">
        <f>'Базовые концовки'!F273</f>
        <v>#NAME?</v>
      </c>
      <c r="G515" s="19"/>
      <c r="H515" s="19"/>
      <c r="J515" s="8"/>
      <c r="N515" s="19"/>
      <c r="R515" s="19"/>
    </row>
    <row r="516" spans="2:18" ht="10.5" hidden="1">
      <c r="B516" s="9" t="s">
        <v>66</v>
      </c>
      <c r="D516" s="18"/>
      <c r="F516" s="19" t="e">
        <f>'Базовые концовки'!F274</f>
        <v>#NAME?</v>
      </c>
      <c r="G516" s="19"/>
      <c r="H516" s="19"/>
      <c r="J516" s="8"/>
      <c r="N516" s="19"/>
      <c r="R516" s="19"/>
    </row>
    <row r="517" spans="2:18" ht="10.5" hidden="1">
      <c r="B517" s="9" t="s">
        <v>67</v>
      </c>
      <c r="D517" s="18"/>
      <c r="F517" s="19" t="e">
        <f>'Базовые концовки'!F275</f>
        <v>#NAME?</v>
      </c>
      <c r="G517" s="19"/>
      <c r="H517" s="19"/>
      <c r="J517" s="8"/>
      <c r="N517" s="19"/>
      <c r="R517" s="19"/>
    </row>
    <row r="518" spans="2:18" ht="10.5" hidden="1">
      <c r="B518" s="9" t="s">
        <v>68</v>
      </c>
      <c r="D518" s="18"/>
      <c r="F518" s="19" t="e">
        <f>'Базовые концовки'!F276</f>
        <v>#NAME?</v>
      </c>
      <c r="G518" s="19"/>
      <c r="H518" s="19"/>
      <c r="J518" s="8"/>
      <c r="N518" s="19"/>
      <c r="R518" s="19"/>
    </row>
    <row r="519" spans="2:18" ht="10.5" hidden="1">
      <c r="B519" s="9" t="s">
        <v>69</v>
      </c>
      <c r="D519" s="18"/>
      <c r="F519" s="19" t="e">
        <f>'Базовые концовки'!F277</f>
        <v>#NAME?</v>
      </c>
      <c r="G519" s="19"/>
      <c r="H519" s="19"/>
      <c r="J519" s="8"/>
      <c r="N519" s="19"/>
      <c r="R519" s="19"/>
    </row>
    <row r="520" spans="2:18" ht="10.5" hidden="1">
      <c r="B520" s="9" t="s">
        <v>70</v>
      </c>
      <c r="D520" s="18"/>
      <c r="F520" s="19" t="e">
        <f>'Базовые концовки'!F278</f>
        <v>#NAME?</v>
      </c>
      <c r="G520" s="19"/>
      <c r="H520" s="19"/>
      <c r="J520" s="8"/>
      <c r="N520" s="19"/>
      <c r="R520" s="19"/>
    </row>
    <row r="521" spans="2:18" ht="10.5" hidden="1">
      <c r="B521" s="9" t="s">
        <v>71</v>
      </c>
      <c r="D521" s="18"/>
      <c r="F521" s="19">
        <f>'Базовые концовки'!F279</f>
        <v>0</v>
      </c>
      <c r="G521" s="19">
        <f>'Базовые концовки'!G279</f>
        <v>0</v>
      </c>
      <c r="H521" s="19">
        <f>'Базовые концовки'!H279</f>
        <v>0</v>
      </c>
      <c r="J521" s="8">
        <f>'Базовые концовки'!J279</f>
        <v>0</v>
      </c>
      <c r="N521" s="19">
        <f>'Базовые концовки'!L279</f>
        <v>0</v>
      </c>
      <c r="R521" s="19">
        <f>'Базовые концовки'!M279</f>
        <v>0</v>
      </c>
    </row>
    <row r="522" spans="2:18" ht="10.5" hidden="1">
      <c r="B522" s="9" t="s">
        <v>72</v>
      </c>
      <c r="D522" s="18"/>
      <c r="F522" s="19"/>
      <c r="G522" s="19"/>
      <c r="H522" s="19"/>
      <c r="J522" s="8"/>
      <c r="N522" s="19"/>
      <c r="R522" s="19"/>
    </row>
    <row r="523" spans="2:18" ht="10.5" hidden="1">
      <c r="B523" s="9" t="s">
        <v>73</v>
      </c>
      <c r="D523" s="18"/>
      <c r="F523" s="19"/>
      <c r="G523" s="19">
        <f>'Базовые концовки'!G281</f>
        <v>0</v>
      </c>
      <c r="H523" s="19"/>
      <c r="J523" s="8"/>
      <c r="N523" s="19"/>
      <c r="R523" s="19"/>
    </row>
    <row r="524" spans="2:18" ht="10.5" hidden="1">
      <c r="B524" s="9" t="s">
        <v>74</v>
      </c>
      <c r="D524" s="18"/>
      <c r="F524" s="19">
        <f>'Базовые концовки'!F282</f>
        <v>0</v>
      </c>
      <c r="G524" s="19"/>
      <c r="H524" s="19"/>
      <c r="J524" s="8"/>
      <c r="N524" s="19"/>
      <c r="R524" s="19"/>
    </row>
    <row r="525" spans="2:18" ht="10.5" hidden="1">
      <c r="B525" s="9" t="s">
        <v>75</v>
      </c>
      <c r="D525" s="18"/>
      <c r="F525" s="19" t="e">
        <f>'Базовые концовки'!F283</f>
        <v>#NAME?</v>
      </c>
      <c r="G525" s="19"/>
      <c r="H525" s="19"/>
      <c r="J525" s="8"/>
      <c r="N525" s="19"/>
      <c r="R525" s="19"/>
    </row>
    <row r="526" spans="2:18" ht="10.5" hidden="1">
      <c r="B526" s="9" t="s">
        <v>76</v>
      </c>
      <c r="D526" s="18"/>
      <c r="F526" s="19">
        <f>'Базовые концовки'!F284</f>
        <v>0</v>
      </c>
      <c r="G526" s="19"/>
      <c r="H526" s="19"/>
      <c r="J526" s="8"/>
      <c r="N526" s="19"/>
      <c r="R526" s="19"/>
    </row>
    <row r="527" spans="2:18" ht="10.5" hidden="1">
      <c r="B527" s="9" t="s">
        <v>77</v>
      </c>
      <c r="D527" s="18"/>
      <c r="F527" s="19">
        <f>'Базовые концовки'!F285</f>
        <v>0</v>
      </c>
      <c r="G527" s="19"/>
      <c r="H527" s="19"/>
      <c r="J527" s="8"/>
      <c r="N527" s="19"/>
      <c r="R527" s="19"/>
    </row>
    <row r="528" spans="2:18" ht="10.5" hidden="1">
      <c r="B528" s="9" t="s">
        <v>78</v>
      </c>
      <c r="D528" s="18"/>
      <c r="F528" s="19">
        <f>'Базовые концовки'!F286</f>
        <v>0</v>
      </c>
      <c r="G528" s="19"/>
      <c r="H528" s="19"/>
      <c r="J528" s="8"/>
      <c r="N528" s="19"/>
      <c r="R528" s="19"/>
    </row>
    <row r="529" spans="2:18" ht="10.5" hidden="1">
      <c r="B529" s="9" t="s">
        <v>69</v>
      </c>
      <c r="D529" s="18"/>
      <c r="F529" s="19" t="e">
        <f>'Базовые концовки'!F287</f>
        <v>#NAME?</v>
      </c>
      <c r="G529" s="19"/>
      <c r="H529" s="19"/>
      <c r="J529" s="8"/>
      <c r="N529" s="19"/>
      <c r="R529" s="19"/>
    </row>
    <row r="530" spans="2:18" ht="10.5" hidden="1">
      <c r="B530" s="9" t="s">
        <v>79</v>
      </c>
      <c r="D530" s="18"/>
      <c r="F530" s="19">
        <f>'Базовые концовки'!F288</f>
        <v>0</v>
      </c>
      <c r="G530" s="19"/>
      <c r="H530" s="19"/>
      <c r="J530" s="8"/>
      <c r="N530" s="19"/>
      <c r="R530" s="19"/>
    </row>
    <row r="531" spans="2:18" ht="10.5">
      <c r="B531" s="9" t="s">
        <v>80</v>
      </c>
      <c r="E531" s="55"/>
      <c r="F531" s="56">
        <f>'Базовые концовки'!F289</f>
        <v>149.5</v>
      </c>
      <c r="G531" s="56">
        <f>'Базовые концовки'!G289</f>
        <v>75.28</v>
      </c>
      <c r="H531" s="20">
        <f>'Базовые концовки'!H289</f>
        <v>29.3</v>
      </c>
      <c r="I531" s="39"/>
      <c r="J531" s="21" t="e">
        <f>'Базовые концовки'!J289</f>
        <v>#NAME?</v>
      </c>
      <c r="N531" s="56">
        <f>'Базовые концовки'!L289</f>
        <v>44.92</v>
      </c>
      <c r="R531" s="56">
        <f>'Базовые концовки'!M289</f>
        <v>0</v>
      </c>
    </row>
    <row r="532" spans="5:18" ht="10.5">
      <c r="E532" s="55"/>
      <c r="F532" s="56"/>
      <c r="G532" s="56"/>
      <c r="H532" s="19">
        <f>'Базовые концовки'!I289</f>
        <v>4.84</v>
      </c>
      <c r="I532" s="39"/>
      <c r="J532" s="8" t="e">
        <f>'Базовые концовки'!K289</f>
        <v>#NAME?</v>
      </c>
      <c r="N532" s="56"/>
      <c r="R532" s="56"/>
    </row>
    <row r="533" spans="2:18" ht="10.5" hidden="1">
      <c r="B533" s="9" t="s">
        <v>72</v>
      </c>
      <c r="D533" s="18"/>
      <c r="F533" s="19"/>
      <c r="G533" s="19"/>
      <c r="H533" s="19"/>
      <c r="J533" s="8"/>
      <c r="N533" s="19"/>
      <c r="R533" s="19"/>
    </row>
    <row r="534" spans="2:18" ht="10.5" hidden="1">
      <c r="B534" s="9" t="s">
        <v>81</v>
      </c>
      <c r="E534" s="18"/>
      <c r="F534" s="19" t="e">
        <f>'Базовые концовки'!F291</f>
        <v>#NAME?</v>
      </c>
      <c r="G534" s="19"/>
      <c r="H534" s="19"/>
      <c r="J534" s="8"/>
      <c r="N534" s="19"/>
      <c r="R534" s="19"/>
    </row>
    <row r="535" spans="2:18" ht="10.5" hidden="1">
      <c r="B535" s="9" t="s">
        <v>76</v>
      </c>
      <c r="D535" s="18"/>
      <c r="F535" s="19">
        <f>'Базовые концовки'!F292</f>
        <v>0</v>
      </c>
      <c r="G535" s="19"/>
      <c r="H535" s="19"/>
      <c r="J535" s="8"/>
      <c r="N535" s="19"/>
      <c r="R535" s="19"/>
    </row>
    <row r="536" spans="2:18" ht="10.5">
      <c r="B536" s="9" t="s">
        <v>140</v>
      </c>
      <c r="E536" s="18"/>
      <c r="F536" s="19">
        <f>'Базовые концовки'!F293</f>
        <v>66.95</v>
      </c>
      <c r="G536" s="19"/>
      <c r="H536" s="19"/>
      <c r="J536" s="8"/>
      <c r="N536" s="19"/>
      <c r="R536" s="19"/>
    </row>
    <row r="537" spans="2:18" ht="10.5">
      <c r="B537" s="9" t="s">
        <v>141</v>
      </c>
      <c r="E537" s="18"/>
      <c r="F537" s="19">
        <f>'Базовые концовки'!F294</f>
        <v>42.18</v>
      </c>
      <c r="G537" s="19"/>
      <c r="H537" s="19"/>
      <c r="J537" s="8"/>
      <c r="N537" s="19"/>
      <c r="R537" s="19"/>
    </row>
    <row r="538" spans="2:18" ht="10.5">
      <c r="B538" s="9" t="s">
        <v>82</v>
      </c>
      <c r="E538" s="18"/>
      <c r="F538" s="19">
        <f>'Базовые концовки'!F295</f>
        <v>258.63</v>
      </c>
      <c r="G538" s="19"/>
      <c r="H538" s="19"/>
      <c r="J538" s="8"/>
      <c r="N538" s="19"/>
      <c r="R538" s="19"/>
    </row>
    <row r="539" spans="2:18" ht="10.5" hidden="1">
      <c r="B539" s="9" t="s">
        <v>83</v>
      </c>
      <c r="D539" s="18"/>
      <c r="F539" s="19">
        <f>'Базовые концовки'!F296</f>
        <v>0</v>
      </c>
      <c r="G539" s="19">
        <f>'Базовые концовки'!G296</f>
        <v>0</v>
      </c>
      <c r="H539" s="19">
        <f>'Базовые концовки'!H296</f>
        <v>0</v>
      </c>
      <c r="J539" s="8">
        <f>'Базовые концовки'!J296</f>
        <v>0</v>
      </c>
      <c r="N539" s="19">
        <f>'Базовые концовки'!L296</f>
        <v>0</v>
      </c>
      <c r="R539" s="19">
        <f>'Базовые концовки'!M296</f>
        <v>0</v>
      </c>
    </row>
    <row r="540" spans="2:18" ht="10.5" hidden="1">
      <c r="B540" s="9" t="s">
        <v>76</v>
      </c>
      <c r="D540" s="18"/>
      <c r="F540" s="19">
        <f>'Базовые концовки'!F297</f>
        <v>0</v>
      </c>
      <c r="G540" s="19"/>
      <c r="H540" s="19"/>
      <c r="J540" s="8"/>
      <c r="N540" s="19"/>
      <c r="R540" s="19"/>
    </row>
    <row r="541" spans="2:18" ht="10.5" hidden="1">
      <c r="B541" s="9" t="s">
        <v>77</v>
      </c>
      <c r="D541" s="18"/>
      <c r="F541" s="19">
        <f>'Базовые концовки'!F298</f>
        <v>0</v>
      </c>
      <c r="G541" s="19"/>
      <c r="H541" s="19"/>
      <c r="J541" s="8"/>
      <c r="N541" s="19"/>
      <c r="R541" s="19"/>
    </row>
    <row r="542" spans="2:18" ht="10.5" hidden="1">
      <c r="B542" s="9" t="s">
        <v>78</v>
      </c>
      <c r="D542" s="18"/>
      <c r="F542" s="19">
        <f>'Базовые концовки'!F299</f>
        <v>0</v>
      </c>
      <c r="G542" s="19"/>
      <c r="H542" s="19"/>
      <c r="J542" s="8"/>
      <c r="N542" s="19"/>
      <c r="R542" s="19"/>
    </row>
    <row r="543" spans="2:18" ht="10.5" hidden="1">
      <c r="B543" s="9" t="s">
        <v>84</v>
      </c>
      <c r="D543" s="18"/>
      <c r="F543" s="19">
        <f>'Базовые концовки'!F300</f>
        <v>0</v>
      </c>
      <c r="G543" s="19"/>
      <c r="H543" s="19"/>
      <c r="J543" s="8"/>
      <c r="N543" s="19"/>
      <c r="R543" s="19"/>
    </row>
    <row r="544" spans="2:18" ht="10.5">
      <c r="B544" s="9" t="s">
        <v>85</v>
      </c>
      <c r="E544" s="55"/>
      <c r="F544" s="56">
        <f>'Базовые концовки'!F301</f>
        <v>14693.88</v>
      </c>
      <c r="G544" s="56">
        <f>'Базовые концовки'!G301</f>
        <v>3276.77</v>
      </c>
      <c r="H544" s="20">
        <f>'Базовые концовки'!H301</f>
        <v>219.8</v>
      </c>
      <c r="I544" s="39"/>
      <c r="J544" s="21" t="e">
        <f>'Базовые концовки'!J301</f>
        <v>#NAME?</v>
      </c>
      <c r="N544" s="56">
        <f>'Базовые концовки'!L301</f>
        <v>11197.31</v>
      </c>
      <c r="R544" s="56">
        <f>'Базовые концовки'!M301</f>
        <v>0</v>
      </c>
    </row>
    <row r="545" spans="5:18" ht="10.5">
      <c r="E545" s="55"/>
      <c r="F545" s="56"/>
      <c r="G545" s="56"/>
      <c r="H545" s="19">
        <f>'Базовые концовки'!I301</f>
        <v>5.32</v>
      </c>
      <c r="I545" s="39"/>
      <c r="J545" s="8" t="e">
        <f>'Базовые концовки'!K301</f>
        <v>#NAME?</v>
      </c>
      <c r="N545" s="56"/>
      <c r="R545" s="56"/>
    </row>
    <row r="546" spans="2:18" ht="10.5" hidden="1">
      <c r="B546" s="9" t="s">
        <v>72</v>
      </c>
      <c r="D546" s="18"/>
      <c r="F546" s="19"/>
      <c r="G546" s="19"/>
      <c r="H546" s="19"/>
      <c r="J546" s="8"/>
      <c r="N546" s="19"/>
      <c r="R546" s="19"/>
    </row>
    <row r="547" spans="2:18" ht="10.5" hidden="1">
      <c r="B547" s="9" t="s">
        <v>86</v>
      </c>
      <c r="D547" s="18"/>
      <c r="F547" s="19">
        <f>'Базовые концовки'!F303</f>
        <v>0</v>
      </c>
      <c r="G547" s="19"/>
      <c r="H547" s="19"/>
      <c r="J547" s="8"/>
      <c r="N547" s="19"/>
      <c r="R547" s="19"/>
    </row>
    <row r="548" spans="2:18" ht="10.5" hidden="1">
      <c r="B548" s="9" t="s">
        <v>76</v>
      </c>
      <c r="D548" s="18"/>
      <c r="F548" s="19">
        <f>'Базовые концовки'!F304</f>
        <v>0</v>
      </c>
      <c r="G548" s="19"/>
      <c r="H548" s="19"/>
      <c r="J548" s="8"/>
      <c r="N548" s="19"/>
      <c r="R548" s="19"/>
    </row>
    <row r="549" spans="2:18" ht="10.5">
      <c r="B549" s="9" t="s">
        <v>144</v>
      </c>
      <c r="E549" s="18"/>
      <c r="F549" s="19">
        <f>'Базовые концовки'!F305</f>
        <v>3534.92</v>
      </c>
      <c r="G549" s="19"/>
      <c r="H549" s="19"/>
      <c r="J549" s="8"/>
      <c r="N549" s="19"/>
      <c r="R549" s="19"/>
    </row>
    <row r="550" spans="2:18" ht="10.5">
      <c r="B550" s="9" t="s">
        <v>145</v>
      </c>
      <c r="E550" s="18"/>
      <c r="F550" s="19">
        <f>'Базовые концовки'!F306</f>
        <v>2110.75</v>
      </c>
      <c r="G550" s="19"/>
      <c r="H550" s="19"/>
      <c r="J550" s="8"/>
      <c r="N550" s="19"/>
      <c r="R550" s="19"/>
    </row>
    <row r="551" spans="2:18" ht="10.5" hidden="1">
      <c r="B551" s="9" t="s">
        <v>69</v>
      </c>
      <c r="D551" s="18"/>
      <c r="F551" s="19" t="e">
        <f>'Базовые концовки'!F307</f>
        <v>#NAME?</v>
      </c>
      <c r="G551" s="19"/>
      <c r="H551" s="19"/>
      <c r="J551" s="8"/>
      <c r="N551" s="19"/>
      <c r="R551" s="19"/>
    </row>
    <row r="552" spans="2:18" ht="10.5">
      <c r="B552" s="9" t="s">
        <v>89</v>
      </c>
      <c r="E552" s="18"/>
      <c r="F552" s="19">
        <f>'Базовые концовки'!F308</f>
        <v>20339.55</v>
      </c>
      <c r="G552" s="19"/>
      <c r="H552" s="19"/>
      <c r="J552" s="8"/>
      <c r="N552" s="19"/>
      <c r="R552" s="19"/>
    </row>
    <row r="553" spans="2:18" ht="10.5" hidden="1">
      <c r="B553" s="9" t="s">
        <v>90</v>
      </c>
      <c r="D553" s="18"/>
      <c r="F553" s="19">
        <f>'Базовые концовки'!F309</f>
        <v>0</v>
      </c>
      <c r="G553" s="19">
        <f>'Базовые концовки'!G309</f>
        <v>0</v>
      </c>
      <c r="H553" s="19">
        <f>'Базовые концовки'!H309</f>
        <v>0</v>
      </c>
      <c r="J553" s="8">
        <f>'Базовые концовки'!J309</f>
        <v>0</v>
      </c>
      <c r="N553" s="19">
        <f>'Базовые концовки'!L309</f>
        <v>0</v>
      </c>
      <c r="R553" s="19">
        <f>'Базовые концовки'!M309</f>
        <v>0</v>
      </c>
    </row>
    <row r="554" spans="2:18" ht="10.5" hidden="1">
      <c r="B554" s="9" t="s">
        <v>76</v>
      </c>
      <c r="D554" s="18"/>
      <c r="F554" s="19">
        <f>'Базовые концовки'!F310</f>
        <v>0</v>
      </c>
      <c r="G554" s="19"/>
      <c r="H554" s="19"/>
      <c r="J554" s="8"/>
      <c r="N554" s="19"/>
      <c r="R554" s="19"/>
    </row>
    <row r="555" spans="2:18" ht="10.5" hidden="1">
      <c r="B555" s="9" t="s">
        <v>77</v>
      </c>
      <c r="D555" s="18"/>
      <c r="F555" s="19">
        <f>'Базовые концовки'!F311</f>
        <v>0</v>
      </c>
      <c r="G555" s="19"/>
      <c r="H555" s="19"/>
      <c r="J555" s="8"/>
      <c r="N555" s="19"/>
      <c r="R555" s="19"/>
    </row>
    <row r="556" spans="2:18" ht="10.5" hidden="1">
      <c r="B556" s="9" t="s">
        <v>78</v>
      </c>
      <c r="D556" s="18"/>
      <c r="F556" s="19">
        <f>'Базовые концовки'!F312</f>
        <v>0</v>
      </c>
      <c r="G556" s="19"/>
      <c r="H556" s="19"/>
      <c r="J556" s="8"/>
      <c r="N556" s="19"/>
      <c r="R556" s="19"/>
    </row>
    <row r="557" spans="2:18" ht="10.5" hidden="1">
      <c r="B557" s="9" t="s">
        <v>91</v>
      </c>
      <c r="D557" s="18"/>
      <c r="F557" s="19">
        <f>'Базовые концовки'!F313</f>
        <v>0</v>
      </c>
      <c r="G557" s="19"/>
      <c r="H557" s="19"/>
      <c r="J557" s="8"/>
      <c r="N557" s="19"/>
      <c r="R557" s="19"/>
    </row>
    <row r="558" spans="2:18" ht="10.5" hidden="1">
      <c r="B558" s="9" t="s">
        <v>92</v>
      </c>
      <c r="D558" s="18"/>
      <c r="F558" s="19">
        <f>'Базовые концовки'!F314</f>
        <v>0</v>
      </c>
      <c r="G558" s="19">
        <f>'Базовые концовки'!G314</f>
        <v>0</v>
      </c>
      <c r="H558" s="19">
        <f>'Базовые концовки'!H314</f>
        <v>0</v>
      </c>
      <c r="J558" s="8">
        <f>'Базовые концовки'!J314</f>
        <v>0</v>
      </c>
      <c r="N558" s="19">
        <f>'Базовые концовки'!L314</f>
        <v>0</v>
      </c>
      <c r="R558" s="19">
        <f>'Базовые концовки'!M314</f>
        <v>0</v>
      </c>
    </row>
    <row r="559" spans="2:18" ht="10.5" hidden="1">
      <c r="B559" s="9" t="s">
        <v>76</v>
      </c>
      <c r="D559" s="18"/>
      <c r="F559" s="19">
        <f>'Базовые концовки'!F315</f>
        <v>0</v>
      </c>
      <c r="G559" s="19"/>
      <c r="H559" s="19"/>
      <c r="J559" s="8"/>
      <c r="N559" s="19"/>
      <c r="R559" s="19"/>
    </row>
    <row r="560" spans="2:18" ht="10.5" hidden="1">
      <c r="B560" s="9" t="s">
        <v>77</v>
      </c>
      <c r="D560" s="18"/>
      <c r="F560" s="19">
        <f>'Базовые концовки'!F316</f>
        <v>0</v>
      </c>
      <c r="G560" s="19"/>
      <c r="H560" s="19"/>
      <c r="J560" s="8"/>
      <c r="N560" s="19"/>
      <c r="R560" s="19"/>
    </row>
    <row r="561" spans="2:18" ht="10.5" hidden="1">
      <c r="B561" s="9" t="s">
        <v>78</v>
      </c>
      <c r="D561" s="18"/>
      <c r="F561" s="19">
        <f>'Базовые концовки'!F317</f>
        <v>0</v>
      </c>
      <c r="G561" s="19"/>
      <c r="H561" s="19"/>
      <c r="J561" s="8"/>
      <c r="N561" s="19"/>
      <c r="R561" s="19"/>
    </row>
    <row r="562" spans="2:18" ht="10.5" hidden="1">
      <c r="B562" s="9" t="s">
        <v>93</v>
      </c>
      <c r="D562" s="18"/>
      <c r="F562" s="19">
        <f>'Базовые концовки'!F318</f>
        <v>0</v>
      </c>
      <c r="G562" s="19"/>
      <c r="H562" s="19"/>
      <c r="J562" s="8"/>
      <c r="N562" s="19"/>
      <c r="R562" s="19"/>
    </row>
    <row r="563" spans="2:18" ht="10.5" hidden="1">
      <c r="B563" s="9" t="s">
        <v>94</v>
      </c>
      <c r="D563" s="18"/>
      <c r="F563" s="19">
        <f>'Базовые концовки'!F319</f>
        <v>0</v>
      </c>
      <c r="G563" s="19">
        <f>'Базовые концовки'!G319</f>
        <v>0</v>
      </c>
      <c r="H563" s="19">
        <f>'Базовые концовки'!H319</f>
        <v>0</v>
      </c>
      <c r="J563" s="8">
        <f>'Базовые концовки'!J319</f>
        <v>0</v>
      </c>
      <c r="N563" s="19">
        <f>'Базовые концовки'!L319</f>
        <v>0</v>
      </c>
      <c r="R563" s="19">
        <f>'Базовые концовки'!M319</f>
        <v>0</v>
      </c>
    </row>
    <row r="564" spans="2:18" ht="10.5" hidden="1">
      <c r="B564" s="9" t="s">
        <v>72</v>
      </c>
      <c r="D564" s="18"/>
      <c r="F564" s="19"/>
      <c r="G564" s="19"/>
      <c r="H564" s="19"/>
      <c r="J564" s="8"/>
      <c r="N564" s="19"/>
      <c r="R564" s="19"/>
    </row>
    <row r="565" spans="2:18" ht="10.5" hidden="1">
      <c r="B565" s="9" t="s">
        <v>95</v>
      </c>
      <c r="D565" s="18"/>
      <c r="F565" s="19" t="e">
        <f>'Базовые концовки'!F321</f>
        <v>#NAME?</v>
      </c>
      <c r="G565" s="19"/>
      <c r="H565" s="19"/>
      <c r="J565" s="8"/>
      <c r="N565" s="19"/>
      <c r="R565" s="19"/>
    </row>
    <row r="566" spans="2:18" ht="10.5" hidden="1">
      <c r="B566" s="9" t="s">
        <v>76</v>
      </c>
      <c r="D566" s="18"/>
      <c r="F566" s="19">
        <f>'Базовые концовки'!F322</f>
        <v>0</v>
      </c>
      <c r="G566" s="19"/>
      <c r="H566" s="19"/>
      <c r="J566" s="8"/>
      <c r="N566" s="19"/>
      <c r="R566" s="19"/>
    </row>
    <row r="567" spans="2:18" ht="10.5" hidden="1">
      <c r="B567" s="9" t="s">
        <v>96</v>
      </c>
      <c r="D567" s="18"/>
      <c r="F567" s="19">
        <f>'Базовые концовки'!F323</f>
        <v>0</v>
      </c>
      <c r="G567" s="19"/>
      <c r="H567" s="19"/>
      <c r="J567" s="8"/>
      <c r="N567" s="19"/>
      <c r="R567" s="19"/>
    </row>
    <row r="568" spans="2:18" ht="10.5" hidden="1">
      <c r="B568" s="9" t="s">
        <v>78</v>
      </c>
      <c r="D568" s="18"/>
      <c r="F568" s="19">
        <f>'Базовые концовки'!F324</f>
        <v>0</v>
      </c>
      <c r="G568" s="19"/>
      <c r="H568" s="19"/>
      <c r="J568" s="8"/>
      <c r="N568" s="19"/>
      <c r="R568" s="19"/>
    </row>
    <row r="569" spans="2:18" ht="10.5" hidden="1">
      <c r="B569" s="9" t="s">
        <v>97</v>
      </c>
      <c r="D569" s="18"/>
      <c r="F569" s="19">
        <f>'Базовые концовки'!F325</f>
        <v>0</v>
      </c>
      <c r="G569" s="19"/>
      <c r="H569" s="19"/>
      <c r="J569" s="8"/>
      <c r="N569" s="19"/>
      <c r="R569" s="19"/>
    </row>
    <row r="570" spans="2:18" ht="10.5" hidden="1">
      <c r="B570" s="9" t="s">
        <v>98</v>
      </c>
      <c r="D570" s="18"/>
      <c r="F570" s="19">
        <f>'Базовые концовки'!F326</f>
        <v>0</v>
      </c>
      <c r="G570" s="19">
        <f>'Базовые концовки'!G326</f>
        <v>0</v>
      </c>
      <c r="H570" s="19">
        <f>'Базовые концовки'!H326</f>
        <v>0</v>
      </c>
      <c r="J570" s="8">
        <f>'Базовые концовки'!J326</f>
        <v>0</v>
      </c>
      <c r="N570" s="19">
        <f>'Базовые концовки'!L326</f>
        <v>0</v>
      </c>
      <c r="R570" s="19">
        <f>'Базовые концовки'!M326</f>
        <v>0</v>
      </c>
    </row>
    <row r="571" spans="2:18" ht="10.5" hidden="1">
      <c r="B571" s="9" t="s">
        <v>96</v>
      </c>
      <c r="D571" s="18"/>
      <c r="F571" s="19">
        <f>'Базовые концовки'!F327</f>
        <v>0</v>
      </c>
      <c r="G571" s="19"/>
      <c r="H571" s="19"/>
      <c r="J571" s="8"/>
      <c r="N571" s="19"/>
      <c r="R571" s="19"/>
    </row>
    <row r="572" spans="2:18" ht="10.5" hidden="1">
      <c r="B572" s="9" t="s">
        <v>78</v>
      </c>
      <c r="D572" s="18"/>
      <c r="F572" s="19">
        <f>'Базовые концовки'!F328</f>
        <v>0</v>
      </c>
      <c r="G572" s="19"/>
      <c r="H572" s="19"/>
      <c r="J572" s="8"/>
      <c r="N572" s="19"/>
      <c r="R572" s="19"/>
    </row>
    <row r="573" spans="2:18" ht="10.5" hidden="1">
      <c r="B573" s="9" t="s">
        <v>99</v>
      </c>
      <c r="D573" s="18"/>
      <c r="F573" s="19">
        <f>'Базовые концовки'!F329</f>
        <v>0</v>
      </c>
      <c r="G573" s="19"/>
      <c r="H573" s="19"/>
      <c r="J573" s="8"/>
      <c r="N573" s="19"/>
      <c r="R573" s="19"/>
    </row>
    <row r="574" spans="2:18" ht="10.5" hidden="1">
      <c r="B574" s="9" t="s">
        <v>100</v>
      </c>
      <c r="D574" s="18"/>
      <c r="F574" s="19">
        <f>'Базовые концовки'!F330</f>
        <v>0</v>
      </c>
      <c r="G574" s="19">
        <f>'Базовые концовки'!G330</f>
        <v>0</v>
      </c>
      <c r="H574" s="19">
        <f>'Базовые концовки'!H330</f>
        <v>0</v>
      </c>
      <c r="J574" s="8">
        <f>'Базовые концовки'!J330</f>
        <v>0</v>
      </c>
      <c r="N574" s="19">
        <f>'Базовые концовки'!L330</f>
        <v>0</v>
      </c>
      <c r="R574" s="19">
        <f>'Базовые концовки'!M330</f>
        <v>0</v>
      </c>
    </row>
    <row r="575" spans="2:18" ht="10.5" hidden="1">
      <c r="B575" s="9" t="s">
        <v>76</v>
      </c>
      <c r="D575" s="18"/>
      <c r="F575" s="19">
        <f>'Базовые концовки'!F331</f>
        <v>0</v>
      </c>
      <c r="G575" s="19"/>
      <c r="H575" s="19"/>
      <c r="J575" s="8"/>
      <c r="N575" s="19"/>
      <c r="R575" s="19"/>
    </row>
    <row r="576" spans="2:18" ht="10.5" hidden="1">
      <c r="B576" s="9" t="s">
        <v>96</v>
      </c>
      <c r="D576" s="18"/>
      <c r="F576" s="19">
        <f>'Базовые концовки'!F332</f>
        <v>0</v>
      </c>
      <c r="G576" s="19"/>
      <c r="H576" s="19"/>
      <c r="J576" s="8"/>
      <c r="N576" s="19"/>
      <c r="R576" s="19"/>
    </row>
    <row r="577" spans="2:18" ht="10.5" hidden="1">
      <c r="B577" s="9" t="s">
        <v>78</v>
      </c>
      <c r="D577" s="18"/>
      <c r="F577" s="19">
        <f>'Базовые концовки'!F333</f>
        <v>0</v>
      </c>
      <c r="G577" s="19"/>
      <c r="H577" s="19"/>
      <c r="J577" s="8"/>
      <c r="N577" s="19"/>
      <c r="R577" s="19"/>
    </row>
    <row r="578" spans="2:18" ht="10.5" hidden="1">
      <c r="B578" s="9" t="s">
        <v>101</v>
      </c>
      <c r="D578" s="18"/>
      <c r="F578" s="19">
        <f>'Базовые концовки'!F334</f>
        <v>0</v>
      </c>
      <c r="G578" s="19"/>
      <c r="H578" s="19"/>
      <c r="J578" s="8"/>
      <c r="N578" s="19"/>
      <c r="R578" s="19"/>
    </row>
    <row r="579" spans="2:18" ht="10.5" hidden="1">
      <c r="B579" s="9" t="s">
        <v>102</v>
      </c>
      <c r="D579" s="18"/>
      <c r="F579" s="19">
        <f>'Базовые концовки'!F335</f>
        <v>0</v>
      </c>
      <c r="G579" s="19">
        <f>'Базовые концовки'!G335</f>
        <v>0</v>
      </c>
      <c r="H579" s="19">
        <f>'Базовые концовки'!H335</f>
        <v>0</v>
      </c>
      <c r="J579" s="8">
        <f>'Базовые концовки'!J335</f>
        <v>0</v>
      </c>
      <c r="N579" s="19">
        <f>'Базовые концовки'!L335</f>
        <v>0</v>
      </c>
      <c r="R579" s="19">
        <f>'Базовые концовки'!M335</f>
        <v>0</v>
      </c>
    </row>
    <row r="580" spans="2:18" ht="10.5" hidden="1">
      <c r="B580" s="9" t="s">
        <v>76</v>
      </c>
      <c r="D580" s="18"/>
      <c r="F580" s="19">
        <f>'Базовые концовки'!F336</f>
        <v>0</v>
      </c>
      <c r="G580" s="19"/>
      <c r="H580" s="19"/>
      <c r="J580" s="8"/>
      <c r="N580" s="19"/>
      <c r="R580" s="19"/>
    </row>
    <row r="581" spans="2:18" ht="10.5">
      <c r="B581" s="9" t="s">
        <v>146</v>
      </c>
      <c r="E581" s="18"/>
      <c r="F581" s="19" t="e">
        <f>'Базовые концовки'!F337</f>
        <v>#NAME?</v>
      </c>
      <c r="G581" s="19">
        <f>'Базовые концовки'!G337</f>
        <v>0</v>
      </c>
      <c r="H581" s="19">
        <f>'Базовые концовки'!H337</f>
        <v>0</v>
      </c>
      <c r="J581" s="8">
        <f>'Базовые концовки'!J337</f>
        <v>0</v>
      </c>
      <c r="N581" s="19">
        <f>'Базовые концовки'!L337</f>
        <v>0</v>
      </c>
      <c r="R581" s="19">
        <f>'Базовые концовки'!M337</f>
        <v>0</v>
      </c>
    </row>
    <row r="582" spans="2:18" ht="10.5" hidden="1">
      <c r="B582" s="9" t="s">
        <v>104</v>
      </c>
      <c r="D582" s="18"/>
      <c r="F582" s="19">
        <f>'Базовые концовки'!F338</f>
        <v>0</v>
      </c>
      <c r="G582" s="19"/>
      <c r="H582" s="19"/>
      <c r="J582" s="8"/>
      <c r="N582" s="19"/>
      <c r="R582" s="19"/>
    </row>
    <row r="583" spans="2:18" ht="10.5">
      <c r="B583" s="9" t="s">
        <v>105</v>
      </c>
      <c r="E583" s="18"/>
      <c r="F583" s="19">
        <f>'Базовые концовки'!F339</f>
        <v>3601.87</v>
      </c>
      <c r="G583" s="19"/>
      <c r="H583" s="19"/>
      <c r="J583" s="8"/>
      <c r="N583" s="19"/>
      <c r="R583" s="19"/>
    </row>
    <row r="584" spans="2:18" ht="10.5">
      <c r="B584" s="9" t="s">
        <v>106</v>
      </c>
      <c r="E584" s="18"/>
      <c r="F584" s="19">
        <f>'Базовые концовки'!F340</f>
        <v>2152.93</v>
      </c>
      <c r="G584" s="19"/>
      <c r="H584" s="19"/>
      <c r="J584" s="8"/>
      <c r="N584" s="19"/>
      <c r="R584" s="19"/>
    </row>
    <row r="585" spans="2:18" ht="10.5" hidden="1">
      <c r="B585" s="9" t="s">
        <v>107</v>
      </c>
      <c r="D585" s="18"/>
      <c r="F585" s="19">
        <f>'Базовые концовки'!F341</f>
        <v>0</v>
      </c>
      <c r="G585" s="19"/>
      <c r="H585" s="19"/>
      <c r="J585" s="8"/>
      <c r="N585" s="19">
        <f>'Базовые концовки'!L341</f>
        <v>0</v>
      </c>
      <c r="R585" s="19"/>
    </row>
    <row r="586" spans="2:18" ht="10.5" hidden="1">
      <c r="B586" s="9" t="s">
        <v>108</v>
      </c>
      <c r="E586" s="18"/>
      <c r="F586" s="19">
        <f>'Базовые концовки'!F342</f>
        <v>3352.05</v>
      </c>
      <c r="G586" s="19"/>
      <c r="H586" s="19"/>
      <c r="J586" s="8"/>
      <c r="N586" s="19"/>
      <c r="R586" s="19"/>
    </row>
    <row r="587" spans="2:18" ht="10.5" hidden="1">
      <c r="B587" s="9" t="s">
        <v>109</v>
      </c>
      <c r="E587" s="18"/>
      <c r="F587" s="19">
        <f>'Базовые концовки'!F343</f>
        <v>10.16</v>
      </c>
      <c r="G587" s="19"/>
      <c r="H587" s="19"/>
      <c r="J587" s="8"/>
      <c r="N587" s="19"/>
      <c r="R587" s="19"/>
    </row>
    <row r="588" spans="2:18" ht="10.5" hidden="1">
      <c r="B588" s="9" t="s">
        <v>110</v>
      </c>
      <c r="E588" s="18"/>
      <c r="F588" s="19">
        <f>'Базовые концовки'!F344</f>
        <v>3362.21</v>
      </c>
      <c r="G588" s="19"/>
      <c r="H588" s="19"/>
      <c r="J588" s="8"/>
      <c r="N588" s="19"/>
      <c r="R588" s="19"/>
    </row>
    <row r="589" spans="2:18" ht="10.5" hidden="1">
      <c r="B589" s="9" t="s">
        <v>111</v>
      </c>
      <c r="E589" s="18"/>
      <c r="F589" s="19"/>
      <c r="G589" s="19"/>
      <c r="H589" s="19"/>
      <c r="J589" s="8" t="e">
        <f>'Базовые концовки'!J345</f>
        <v>#NAME?</v>
      </c>
      <c r="N589" s="19"/>
      <c r="R589" s="19"/>
    </row>
    <row r="590" spans="2:18" ht="10.5" hidden="1">
      <c r="B590" s="9" t="s">
        <v>112</v>
      </c>
      <c r="E590" s="18"/>
      <c r="F590" s="19"/>
      <c r="G590" s="19"/>
      <c r="H590" s="19"/>
      <c r="J590" s="8" t="e">
        <f>'Базовые концовки'!J346</f>
        <v>#NAME?</v>
      </c>
      <c r="N590" s="19"/>
      <c r="R590" s="19"/>
    </row>
    <row r="591" spans="2:18" ht="10.5" hidden="1">
      <c r="B591" s="9" t="s">
        <v>113</v>
      </c>
      <c r="E591" s="18"/>
      <c r="F591" s="19"/>
      <c r="G591" s="19"/>
      <c r="H591" s="19"/>
      <c r="J591" s="8" t="e">
        <f>'Базовые концовки'!J347</f>
        <v>#NAME?</v>
      </c>
      <c r="N591" s="19"/>
      <c r="R591" s="19"/>
    </row>
    <row r="592" spans="2:18" ht="10.5">
      <c r="B592" s="35" t="s">
        <v>347</v>
      </c>
      <c r="E592" s="18"/>
      <c r="F592" s="19" t="e">
        <f>F165+F381+F505</f>
        <v>#NAME?</v>
      </c>
      <c r="G592" s="19"/>
      <c r="H592" s="19"/>
      <c r="J592" s="8"/>
      <c r="N592" s="19"/>
      <c r="R592" s="19"/>
    </row>
    <row r="593" spans="2:18" ht="10.5">
      <c r="B593" s="9" t="s">
        <v>115</v>
      </c>
      <c r="E593" s="18">
        <v>18</v>
      </c>
      <c r="F593" s="19" t="e">
        <f>F592*0.18</f>
        <v>#NAME?</v>
      </c>
      <c r="G593" s="19">
        <f>'Базовые концовки'!G349</f>
        <v>0</v>
      </c>
      <c r="H593" s="19"/>
      <c r="J593" s="8"/>
      <c r="N593" s="19"/>
      <c r="R593" s="19"/>
    </row>
    <row r="594" spans="2:18" ht="10.5">
      <c r="B594" s="9" t="s">
        <v>116</v>
      </c>
      <c r="E594" s="18"/>
      <c r="F594" s="19" t="e">
        <f>F592+F593</f>
        <v>#NAME?</v>
      </c>
      <c r="G594" s="19">
        <f>'Базовые концовки'!G350</f>
        <v>0</v>
      </c>
      <c r="H594" s="19"/>
      <c r="J594" s="8"/>
      <c r="N594" s="19"/>
      <c r="R594" s="19"/>
    </row>
    <row r="596" spans="2:12" ht="10.5">
      <c r="B596" s="6" t="s">
        <v>147</v>
      </c>
      <c r="C596" s="61"/>
      <c r="D596" s="59"/>
      <c r="E596" s="59"/>
      <c r="F596" s="59"/>
      <c r="G596" s="59"/>
      <c r="H596" s="59"/>
      <c r="I596" s="59"/>
      <c r="J596" s="59"/>
      <c r="K596" s="59"/>
      <c r="L596" s="59"/>
    </row>
    <row r="597" spans="3:12" ht="10.5">
      <c r="C597" s="57" t="s">
        <v>148</v>
      </c>
      <c r="D597" s="57"/>
      <c r="E597" s="57"/>
      <c r="F597" s="57"/>
      <c r="G597" s="57"/>
      <c r="H597" s="57"/>
      <c r="I597" s="57"/>
      <c r="J597" s="57"/>
      <c r="K597" s="57"/>
      <c r="L597" s="57"/>
    </row>
    <row r="599" spans="2:12" ht="10.5">
      <c r="B599" s="6" t="s">
        <v>149</v>
      </c>
      <c r="C599" s="58"/>
      <c r="D599" s="59"/>
      <c r="E599" s="59"/>
      <c r="F599" s="59"/>
      <c r="G599" s="59"/>
      <c r="H599" s="59"/>
      <c r="I599" s="59"/>
      <c r="J599" s="59"/>
      <c r="K599" s="59"/>
      <c r="L599" s="59"/>
    </row>
    <row r="600" spans="3:12" ht="10.5">
      <c r="C600" s="60" t="s">
        <v>148</v>
      </c>
      <c r="D600" s="60"/>
      <c r="E600" s="60"/>
      <c r="F600" s="60"/>
      <c r="G600" s="60"/>
      <c r="H600" s="60"/>
      <c r="I600" s="60"/>
      <c r="J600" s="60"/>
      <c r="K600" s="60"/>
      <c r="L600" s="60"/>
    </row>
    <row r="601" ht="10.5">
      <c r="A601" s="23"/>
    </row>
  </sheetData>
  <sheetProtection/>
  <mergeCells count="163">
    <mergeCell ref="C597:L597"/>
    <mergeCell ref="C599:L599"/>
    <mergeCell ref="C600:L600"/>
    <mergeCell ref="E531:E532"/>
    <mergeCell ref="F531:F532"/>
    <mergeCell ref="G531:G532"/>
    <mergeCell ref="E544:E545"/>
    <mergeCell ref="F544:F545"/>
    <mergeCell ref="G544:G545"/>
    <mergeCell ref="C596:L596"/>
    <mergeCell ref="N509:N510"/>
    <mergeCell ref="I509:I510"/>
    <mergeCell ref="N531:N532"/>
    <mergeCell ref="I531:I532"/>
    <mergeCell ref="R509:R510"/>
    <mergeCell ref="N544:N545"/>
    <mergeCell ref="I544:I545"/>
    <mergeCell ref="R544:R545"/>
    <mergeCell ref="R531:R532"/>
    <mergeCell ref="E423:E424"/>
    <mergeCell ref="F423:F424"/>
    <mergeCell ref="G423:G424"/>
    <mergeCell ref="E509:E510"/>
    <mergeCell ref="F509:F510"/>
    <mergeCell ref="G509:G510"/>
    <mergeCell ref="E445:E446"/>
    <mergeCell ref="F445:F446"/>
    <mergeCell ref="G445:G446"/>
    <mergeCell ref="N445:N446"/>
    <mergeCell ref="I445:I446"/>
    <mergeCell ref="R445:R446"/>
    <mergeCell ref="N423:N424"/>
    <mergeCell ref="I423:I424"/>
    <mergeCell ref="N387:N388"/>
    <mergeCell ref="F387:F388"/>
    <mergeCell ref="N405:N406"/>
    <mergeCell ref="R423:R424"/>
    <mergeCell ref="B385:J386"/>
    <mergeCell ref="A387:A388"/>
    <mergeCell ref="B387:B388"/>
    <mergeCell ref="C387:C388"/>
    <mergeCell ref="G387:G388"/>
    <mergeCell ref="A405:A406"/>
    <mergeCell ref="B405:B406"/>
    <mergeCell ref="C405:C406"/>
    <mergeCell ref="G405:G406"/>
    <mergeCell ref="F405:F406"/>
    <mergeCell ref="E333:E334"/>
    <mergeCell ref="F333:F334"/>
    <mergeCell ref="G333:G334"/>
    <mergeCell ref="N333:N334"/>
    <mergeCell ref="I333:I334"/>
    <mergeCell ref="R333:R334"/>
    <mergeCell ref="E299:E300"/>
    <mergeCell ref="F299:F300"/>
    <mergeCell ref="G299:G300"/>
    <mergeCell ref="N299:N300"/>
    <mergeCell ref="I299:I300"/>
    <mergeCell ref="R299:R300"/>
    <mergeCell ref="A281:A282"/>
    <mergeCell ref="B281:B282"/>
    <mergeCell ref="C281:C282"/>
    <mergeCell ref="G281:G282"/>
    <mergeCell ref="N281:N282"/>
    <mergeCell ref="F281:F282"/>
    <mergeCell ref="A245:A246"/>
    <mergeCell ref="B245:B246"/>
    <mergeCell ref="A263:A264"/>
    <mergeCell ref="B263:B264"/>
    <mergeCell ref="C263:C264"/>
    <mergeCell ref="G263:G264"/>
    <mergeCell ref="C245:C246"/>
    <mergeCell ref="G245:G246"/>
    <mergeCell ref="N207:N208"/>
    <mergeCell ref="F207:F208"/>
    <mergeCell ref="N226:N227"/>
    <mergeCell ref="N245:N246"/>
    <mergeCell ref="F245:F246"/>
    <mergeCell ref="N263:N264"/>
    <mergeCell ref="F263:F264"/>
    <mergeCell ref="A207:A208"/>
    <mergeCell ref="B207:B208"/>
    <mergeCell ref="C207:C208"/>
    <mergeCell ref="G207:G208"/>
    <mergeCell ref="A226:A227"/>
    <mergeCell ref="B226:B227"/>
    <mergeCell ref="C226:C227"/>
    <mergeCell ref="G226:G227"/>
    <mergeCell ref="F226:F227"/>
    <mergeCell ref="A189:A190"/>
    <mergeCell ref="B189:B190"/>
    <mergeCell ref="C189:C190"/>
    <mergeCell ref="G189:G190"/>
    <mergeCell ref="N189:N190"/>
    <mergeCell ref="F189:F190"/>
    <mergeCell ref="B169:J170"/>
    <mergeCell ref="A171:A172"/>
    <mergeCell ref="B171:B172"/>
    <mergeCell ref="C171:C172"/>
    <mergeCell ref="G171:G172"/>
    <mergeCell ref="N171:N172"/>
    <mergeCell ref="F171:F172"/>
    <mergeCell ref="E117:E118"/>
    <mergeCell ref="F117:F118"/>
    <mergeCell ref="G117:G118"/>
    <mergeCell ref="N117:N118"/>
    <mergeCell ref="I117:I118"/>
    <mergeCell ref="R117:R118"/>
    <mergeCell ref="E83:E84"/>
    <mergeCell ref="F83:F84"/>
    <mergeCell ref="G83:G84"/>
    <mergeCell ref="N83:N84"/>
    <mergeCell ref="I83:I84"/>
    <mergeCell ref="R83:R84"/>
    <mergeCell ref="A65:A66"/>
    <mergeCell ref="B65:B66"/>
    <mergeCell ref="C65:C66"/>
    <mergeCell ref="G65:G66"/>
    <mergeCell ref="N65:N66"/>
    <mergeCell ref="F65:F66"/>
    <mergeCell ref="N29:N30"/>
    <mergeCell ref="F29:F30"/>
    <mergeCell ref="A47:A48"/>
    <mergeCell ref="B47:B48"/>
    <mergeCell ref="C47:C48"/>
    <mergeCell ref="G47:G48"/>
    <mergeCell ref="N47:N48"/>
    <mergeCell ref="F47:F48"/>
    <mergeCell ref="I22:J22"/>
    <mergeCell ref="I23:J23"/>
    <mergeCell ref="A22:A24"/>
    <mergeCell ref="B22:B24"/>
    <mergeCell ref="B27:J28"/>
    <mergeCell ref="A29:A30"/>
    <mergeCell ref="B29:B30"/>
    <mergeCell ref="C29:C30"/>
    <mergeCell ref="G29:G30"/>
    <mergeCell ref="C22:C24"/>
    <mergeCell ref="D22:E22"/>
    <mergeCell ref="F23:F24"/>
    <mergeCell ref="G23:G24"/>
    <mergeCell ref="F22:H22"/>
    <mergeCell ref="A9:D9"/>
    <mergeCell ref="F9:I9"/>
    <mergeCell ref="A13:J13"/>
    <mergeCell ref="A14:J14"/>
    <mergeCell ref="A15:J15"/>
    <mergeCell ref="A20:J20"/>
    <mergeCell ref="H17:I17"/>
    <mergeCell ref="H18:I18"/>
    <mergeCell ref="H19:I19"/>
    <mergeCell ref="A6:D6"/>
    <mergeCell ref="F6:I6"/>
    <mergeCell ref="A7:D7"/>
    <mergeCell ref="F7:I7"/>
    <mergeCell ref="A8:D8"/>
    <mergeCell ref="F8:I8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4" customWidth="1"/>
  </cols>
  <sheetData>
    <row r="1" spans="1:30" s="26" customFormat="1" ht="10.5">
      <c r="A1" s="8"/>
      <c r="B1" s="26" t="s">
        <v>150</v>
      </c>
      <c r="C1" s="26" t="s">
        <v>151</v>
      </c>
      <c r="D1" s="26" t="s">
        <v>152</v>
      </c>
      <c r="E1" s="26" t="s">
        <v>153</v>
      </c>
      <c r="F1" s="26" t="s">
        <v>154</v>
      </c>
      <c r="G1" s="26" t="s">
        <v>155</v>
      </c>
      <c r="H1" s="26" t="s">
        <v>156</v>
      </c>
      <c r="I1" s="26" t="s">
        <v>157</v>
      </c>
      <c r="J1" s="26" t="s">
        <v>158</v>
      </c>
      <c r="K1" s="26" t="s">
        <v>159</v>
      </c>
      <c r="L1" s="26" t="s">
        <v>160</v>
      </c>
      <c r="M1" s="26" t="s">
        <v>161</v>
      </c>
      <c r="N1" s="26" t="s">
        <v>162</v>
      </c>
      <c r="O1" s="26" t="s">
        <v>163</v>
      </c>
      <c r="P1" s="26" t="s">
        <v>164</v>
      </c>
      <c r="Q1" s="26" t="s">
        <v>165</v>
      </c>
      <c r="R1" s="26" t="s">
        <v>166</v>
      </c>
      <c r="S1" s="26" t="s">
        <v>167</v>
      </c>
      <c r="T1" s="26" t="s">
        <v>168</v>
      </c>
      <c r="U1" s="26" t="s">
        <v>169</v>
      </c>
      <c r="V1" s="26" t="s">
        <v>170</v>
      </c>
      <c r="X1" s="26" t="s">
        <v>171</v>
      </c>
      <c r="Y1" s="26" t="s">
        <v>172</v>
      </c>
      <c r="Z1" s="26" t="s">
        <v>173</v>
      </c>
      <c r="AA1" s="26" t="s">
        <v>174</v>
      </c>
      <c r="AB1" s="26" t="s">
        <v>175</v>
      </c>
      <c r="AC1" s="26" t="s">
        <v>176</v>
      </c>
      <c r="AD1" s="26" t="s">
        <v>177</v>
      </c>
    </row>
    <row r="2" spans="1:10" ht="10.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0.5">
      <c r="A3" s="27"/>
      <c r="B3" s="64" t="s">
        <v>178</v>
      </c>
      <c r="C3" s="64"/>
      <c r="D3" s="64"/>
      <c r="E3" s="64"/>
      <c r="F3" s="64"/>
      <c r="G3" s="64"/>
      <c r="H3" s="64"/>
      <c r="I3" s="64"/>
      <c r="J3" s="64"/>
    </row>
    <row r="4" spans="1:10" ht="10.5">
      <c r="A4" s="27"/>
      <c r="B4" s="64" t="s">
        <v>179</v>
      </c>
      <c r="C4" s="64"/>
      <c r="D4" s="64"/>
      <c r="E4" s="64"/>
      <c r="F4" s="64"/>
      <c r="G4" s="64"/>
      <c r="H4" s="64"/>
      <c r="I4" s="64"/>
      <c r="J4" s="64"/>
    </row>
    <row r="5" spans="1:10" ht="10.5">
      <c r="A5" s="62"/>
      <c r="B5" s="63"/>
      <c r="C5" s="63"/>
      <c r="D5" s="63"/>
      <c r="E5" s="63"/>
      <c r="F5" s="63"/>
      <c r="G5" s="63"/>
      <c r="H5" s="63"/>
      <c r="I5" s="63"/>
      <c r="J5" s="63"/>
    </row>
    <row r="6" spans="1:30" ht="10.5">
      <c r="A6" s="24" t="str">
        <f>'Форма 4'!A29</f>
        <v>1.</v>
      </c>
      <c r="B6" s="24">
        <f aca="true" t="shared" si="0" ref="B6:B17">ROUND(C6+D6+F6,2)</f>
        <v>18142.22</v>
      </c>
      <c r="C6" s="24">
        <v>2970.12</v>
      </c>
      <c r="D6" s="24">
        <v>106.18</v>
      </c>
      <c r="E6" s="24">
        <v>9.7</v>
      </c>
      <c r="F6" s="24">
        <v>15065.92</v>
      </c>
      <c r="G6" s="24">
        <v>0</v>
      </c>
      <c r="H6" s="24">
        <v>0</v>
      </c>
      <c r="I6" s="25">
        <f>'Форма 4'!I29</f>
        <v>233.5</v>
      </c>
      <c r="J6" s="25">
        <v>0</v>
      </c>
      <c r="K6" s="25">
        <f>'Форма 4'!I30</f>
        <v>0.9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</row>
    <row r="7" spans="1:30" ht="10.5">
      <c r="A7" s="24" t="str">
        <f>'Форма 4'!A47</f>
        <v>2.</v>
      </c>
      <c r="B7" s="24">
        <f t="shared" si="0"/>
        <v>8</v>
      </c>
      <c r="C7" s="24">
        <v>0</v>
      </c>
      <c r="D7" s="24">
        <v>8</v>
      </c>
      <c r="E7" s="24">
        <v>0</v>
      </c>
      <c r="F7" s="24">
        <v>0</v>
      </c>
      <c r="G7" s="24">
        <v>0</v>
      </c>
      <c r="H7" s="24">
        <v>0</v>
      </c>
      <c r="I7" s="25">
        <f>'Форма 4'!I47</f>
        <v>0</v>
      </c>
      <c r="J7" s="25">
        <v>0</v>
      </c>
      <c r="K7" s="25">
        <f>'Форма 4'!I48</f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</row>
    <row r="8" spans="1:30" ht="10.5">
      <c r="A8" s="24" t="str">
        <f>'Форма 4'!A65</f>
        <v>3.</v>
      </c>
      <c r="B8" s="24">
        <f t="shared" si="0"/>
        <v>17.99</v>
      </c>
      <c r="C8" s="24">
        <v>0</v>
      </c>
      <c r="D8" s="24">
        <v>0</v>
      </c>
      <c r="E8" s="24">
        <v>0</v>
      </c>
      <c r="F8" s="24">
        <v>17.99</v>
      </c>
      <c r="G8" s="24">
        <v>0</v>
      </c>
      <c r="H8" s="24">
        <v>0</v>
      </c>
      <c r="I8" s="25">
        <f>'Форма 4'!I65</f>
        <v>0</v>
      </c>
      <c r="J8" s="25">
        <v>0</v>
      </c>
      <c r="K8" s="25">
        <f>'Форма 4'!I66</f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</row>
    <row r="9" spans="1:30" ht="10.5">
      <c r="A9" s="24" t="str">
        <f>'Форма 4'!A171</f>
        <v>4.</v>
      </c>
      <c r="B9" s="24">
        <f t="shared" si="0"/>
        <v>7715.23</v>
      </c>
      <c r="C9" s="24">
        <v>1154.08</v>
      </c>
      <c r="D9" s="24">
        <v>64.64</v>
      </c>
      <c r="E9" s="24">
        <v>2.26</v>
      </c>
      <c r="F9" s="24">
        <v>6496.51</v>
      </c>
      <c r="G9" s="24">
        <v>0</v>
      </c>
      <c r="H9" s="24">
        <v>0</v>
      </c>
      <c r="I9" s="25">
        <f>'Форма 4'!I171</f>
        <v>94.83</v>
      </c>
      <c r="J9" s="25">
        <v>0</v>
      </c>
      <c r="K9" s="25">
        <f>'Форма 4'!I172</f>
        <v>0.21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</row>
    <row r="10" spans="1:30" ht="10.5">
      <c r="A10" s="24" t="str">
        <f>'Форма 4'!A189</f>
        <v>5.</v>
      </c>
      <c r="B10" s="24">
        <f t="shared" si="0"/>
        <v>5847.98</v>
      </c>
      <c r="C10" s="24">
        <v>946.83</v>
      </c>
      <c r="D10" s="24">
        <v>64.64</v>
      </c>
      <c r="E10" s="24">
        <v>2.26</v>
      </c>
      <c r="F10" s="24">
        <v>4836.51</v>
      </c>
      <c r="G10" s="24">
        <v>0</v>
      </c>
      <c r="H10" s="24">
        <v>0</v>
      </c>
      <c r="I10" s="25">
        <f>'Форма 4'!I189</f>
        <v>77.8</v>
      </c>
      <c r="J10" s="25">
        <v>0</v>
      </c>
      <c r="K10" s="25">
        <f>'Форма 4'!I190</f>
        <v>0.21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</row>
    <row r="11" spans="1:30" ht="10.5">
      <c r="A11" s="24" t="str">
        <f>'Форма 4'!A207</f>
        <v>6.</v>
      </c>
      <c r="B11" s="24">
        <f t="shared" si="0"/>
        <v>92.23</v>
      </c>
      <c r="C11" s="24">
        <v>55.93</v>
      </c>
      <c r="D11" s="24">
        <v>4.96</v>
      </c>
      <c r="E11" s="24">
        <v>0</v>
      </c>
      <c r="F11" s="24">
        <v>31.34</v>
      </c>
      <c r="G11" s="24">
        <v>0</v>
      </c>
      <c r="H11" s="24">
        <v>0</v>
      </c>
      <c r="I11" s="25">
        <f>'Форма 4'!I207</f>
        <v>5.129</v>
      </c>
      <c r="J11" s="25">
        <v>0</v>
      </c>
      <c r="K11" s="25">
        <f>'Форма 4'!I208</f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</row>
    <row r="12" spans="1:30" ht="10.5">
      <c r="A12" s="24" t="str">
        <f>'Форма 4'!A226</f>
        <v>7.</v>
      </c>
      <c r="B12" s="24">
        <f t="shared" si="0"/>
        <v>115.95</v>
      </c>
      <c r="C12" s="24">
        <v>55.93</v>
      </c>
      <c r="D12" s="24">
        <v>4.96</v>
      </c>
      <c r="E12" s="24">
        <v>0</v>
      </c>
      <c r="F12" s="24">
        <v>55.06</v>
      </c>
      <c r="G12" s="24">
        <v>0</v>
      </c>
      <c r="H12" s="24">
        <v>0</v>
      </c>
      <c r="I12" s="25">
        <f>'Форма 4'!I226</f>
        <v>5.129</v>
      </c>
      <c r="J12" s="25">
        <v>0</v>
      </c>
      <c r="K12" s="25">
        <f>'Форма 4'!I227</f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</row>
    <row r="13" spans="1:30" ht="10.5">
      <c r="A13" s="24" t="str">
        <f>'Форма 4'!A245</f>
        <v>8.</v>
      </c>
      <c r="B13" s="24">
        <f t="shared" si="0"/>
        <v>21.1</v>
      </c>
      <c r="C13" s="24">
        <v>0</v>
      </c>
      <c r="D13" s="24">
        <v>0</v>
      </c>
      <c r="E13" s="24">
        <v>0</v>
      </c>
      <c r="F13" s="24">
        <v>21.1</v>
      </c>
      <c r="G13" s="24">
        <v>20.3</v>
      </c>
      <c r="H13" s="24">
        <v>0</v>
      </c>
      <c r="I13" s="25">
        <f>'Форма 4'!I245</f>
        <v>0</v>
      </c>
      <c r="J13" s="25">
        <v>0</v>
      </c>
      <c r="K13" s="25">
        <f>'Форма 4'!I246</f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</row>
    <row r="14" spans="1:30" ht="10.5">
      <c r="A14" s="24" t="str">
        <f>'Форма 4'!A263</f>
        <v>9.</v>
      </c>
      <c r="B14" s="24">
        <f t="shared" si="0"/>
        <v>8</v>
      </c>
      <c r="C14" s="24">
        <v>0</v>
      </c>
      <c r="D14" s="24">
        <v>8</v>
      </c>
      <c r="E14" s="24">
        <v>0</v>
      </c>
      <c r="F14" s="24">
        <v>0</v>
      </c>
      <c r="G14" s="24">
        <v>0</v>
      </c>
      <c r="H14" s="24">
        <v>0</v>
      </c>
      <c r="I14" s="25">
        <f>'Форма 4'!I263</f>
        <v>0</v>
      </c>
      <c r="J14" s="25">
        <v>0</v>
      </c>
      <c r="K14" s="25">
        <f>'Форма 4'!I264</f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</row>
    <row r="15" spans="1:30" ht="10.5">
      <c r="A15" s="24" t="str">
        <f>'Форма 4'!A281</f>
        <v>10.</v>
      </c>
      <c r="B15" s="24">
        <f t="shared" si="0"/>
        <v>17.99</v>
      </c>
      <c r="C15" s="24">
        <v>0</v>
      </c>
      <c r="D15" s="24">
        <v>0</v>
      </c>
      <c r="E15" s="24">
        <v>0</v>
      </c>
      <c r="F15" s="24">
        <v>17.99</v>
      </c>
      <c r="G15" s="24">
        <v>0</v>
      </c>
      <c r="H15" s="24">
        <v>0</v>
      </c>
      <c r="I15" s="25">
        <f>'Форма 4'!I281</f>
        <v>0</v>
      </c>
      <c r="J15" s="25">
        <v>0</v>
      </c>
      <c r="K15" s="25">
        <f>'Форма 4'!I282</f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</row>
    <row r="16" spans="1:30" ht="10.5">
      <c r="A16" s="24" t="str">
        <f>'Форма 4'!A387</f>
        <v>11.</v>
      </c>
      <c r="B16" s="24">
        <f t="shared" si="0"/>
        <v>470.84</v>
      </c>
      <c r="C16" s="24">
        <v>182.65</v>
      </c>
      <c r="D16" s="24">
        <v>288.19</v>
      </c>
      <c r="E16" s="24">
        <v>52.94</v>
      </c>
      <c r="F16" s="24">
        <v>0</v>
      </c>
      <c r="G16" s="24">
        <v>0</v>
      </c>
      <c r="H16" s="24">
        <v>0</v>
      </c>
      <c r="I16" s="25">
        <f>'Форма 4'!I387</f>
        <v>15.17</v>
      </c>
      <c r="J16" s="25">
        <v>0</v>
      </c>
      <c r="K16" s="25">
        <f>'Форма 4'!I388</f>
        <v>4.35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</row>
    <row r="17" spans="1:30" ht="10.5">
      <c r="A17" s="24" t="str">
        <f>'Форма 4'!A405</f>
        <v>12.</v>
      </c>
      <c r="B17" s="24">
        <f t="shared" si="0"/>
        <v>1074.66</v>
      </c>
      <c r="C17" s="24">
        <v>653.81</v>
      </c>
      <c r="D17" s="24">
        <v>1.73</v>
      </c>
      <c r="E17" s="24">
        <v>0.86</v>
      </c>
      <c r="F17" s="24">
        <v>419.12</v>
      </c>
      <c r="G17" s="24">
        <v>0</v>
      </c>
      <c r="H17" s="24">
        <v>0</v>
      </c>
      <c r="I17" s="25">
        <f>'Форма 4'!I405</f>
        <v>60.65</v>
      </c>
      <c r="J17" s="25">
        <v>0</v>
      </c>
      <c r="K17" s="25">
        <f>'Форма 4'!I406</f>
        <v>0.08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2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4" customWidth="1"/>
  </cols>
  <sheetData>
    <row r="1" spans="1:30" s="26" customFormat="1" ht="10.5">
      <c r="A1" s="8"/>
      <c r="B1" s="26" t="s">
        <v>150</v>
      </c>
      <c r="C1" s="26" t="s">
        <v>151</v>
      </c>
      <c r="D1" s="26" t="s">
        <v>152</v>
      </c>
      <c r="E1" s="26" t="s">
        <v>153</v>
      </c>
      <c r="F1" s="26" t="s">
        <v>154</v>
      </c>
      <c r="G1" s="26" t="s">
        <v>155</v>
      </c>
      <c r="H1" s="26" t="s">
        <v>156</v>
      </c>
      <c r="I1" s="26" t="s">
        <v>157</v>
      </c>
      <c r="J1" s="26" t="s">
        <v>158</v>
      </c>
      <c r="K1" s="26" t="s">
        <v>159</v>
      </c>
      <c r="L1" s="26" t="s">
        <v>160</v>
      </c>
      <c r="M1" s="26" t="s">
        <v>161</v>
      </c>
      <c r="N1" s="26" t="s">
        <v>162</v>
      </c>
      <c r="O1" s="26" t="s">
        <v>163</v>
      </c>
      <c r="P1" s="26" t="s">
        <v>164</v>
      </c>
      <c r="Q1" s="26" t="s">
        <v>165</v>
      </c>
      <c r="R1" s="26" t="s">
        <v>166</v>
      </c>
      <c r="S1" s="26" t="s">
        <v>167</v>
      </c>
      <c r="T1" s="26" t="s">
        <v>168</v>
      </c>
      <c r="U1" s="26" t="s">
        <v>169</v>
      </c>
      <c r="V1" s="26" t="s">
        <v>170</v>
      </c>
      <c r="X1" s="26" t="s">
        <v>171</v>
      </c>
      <c r="Y1" s="26" t="s">
        <v>172</v>
      </c>
      <c r="Z1" s="26" t="s">
        <v>173</v>
      </c>
      <c r="AA1" s="26" t="s">
        <v>174</v>
      </c>
      <c r="AB1" s="26" t="s">
        <v>175</v>
      </c>
      <c r="AC1" s="26" t="s">
        <v>176</v>
      </c>
      <c r="AD1" s="26" t="s">
        <v>177</v>
      </c>
    </row>
    <row r="2" spans="1:10" ht="10.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0.5">
      <c r="A3" s="27"/>
      <c r="B3" s="64" t="s">
        <v>178</v>
      </c>
      <c r="C3" s="64"/>
      <c r="D3" s="64"/>
      <c r="E3" s="64"/>
      <c r="F3" s="64"/>
      <c r="G3" s="64"/>
      <c r="H3" s="64"/>
      <c r="I3" s="64"/>
      <c r="J3" s="64"/>
    </row>
    <row r="4" spans="1:10" ht="10.5">
      <c r="A4" s="27"/>
      <c r="B4" s="64" t="s">
        <v>179</v>
      </c>
      <c r="C4" s="64"/>
      <c r="D4" s="64"/>
      <c r="E4" s="64"/>
      <c r="F4" s="64"/>
      <c r="G4" s="64"/>
      <c r="H4" s="64"/>
      <c r="I4" s="64"/>
      <c r="J4" s="64"/>
    </row>
    <row r="5" spans="1:10" ht="10.5">
      <c r="A5" s="62"/>
      <c r="B5" s="63"/>
      <c r="C5" s="63"/>
      <c r="D5" s="63"/>
      <c r="E5" s="63"/>
      <c r="F5" s="63"/>
      <c r="G5" s="63"/>
      <c r="H5" s="63"/>
      <c r="I5" s="63"/>
      <c r="J5" s="63"/>
    </row>
    <row r="7" spans="2:10" ht="10.5">
      <c r="B7" s="53" t="s">
        <v>28</v>
      </c>
      <c r="C7" s="53"/>
      <c r="D7" s="53"/>
      <c r="E7" s="53"/>
      <c r="F7" s="53"/>
      <c r="G7" s="53"/>
      <c r="H7" s="53"/>
      <c r="I7" s="53"/>
      <c r="J7" s="53"/>
    </row>
    <row r="8" spans="2:10" ht="10.5">
      <c r="B8" s="53"/>
      <c r="C8" s="53"/>
      <c r="D8" s="53"/>
      <c r="E8" s="53"/>
      <c r="F8" s="53"/>
      <c r="G8" s="53"/>
      <c r="H8" s="53"/>
      <c r="I8" s="53"/>
      <c r="J8" s="53"/>
    </row>
    <row r="9" spans="1:30" ht="10.5">
      <c r="A9" s="24" t="str">
        <f>'Форма 4'!A29</f>
        <v>1.</v>
      </c>
      <c r="B9" s="24">
        <f>ROUND(C9+D9+F9,2)</f>
        <v>18142.22</v>
      </c>
      <c r="C9" s="24">
        <v>2970.12</v>
      </c>
      <c r="D9" s="24">
        <v>106.18</v>
      </c>
      <c r="E9" s="24">
        <v>9.7</v>
      </c>
      <c r="F9" s="24">
        <v>15065.92</v>
      </c>
      <c r="G9" s="24">
        <v>0</v>
      </c>
      <c r="H9" s="24">
        <v>0</v>
      </c>
      <c r="I9" s="25">
        <f>'Форма 4'!I29</f>
        <v>233.5</v>
      </c>
      <c r="J9" s="25">
        <v>0</v>
      </c>
      <c r="K9" s="25">
        <f>'Форма 4'!I30</f>
        <v>0.9</v>
      </c>
      <c r="L9" s="24">
        <v>0</v>
      </c>
      <c r="M9" s="24">
        <v>0</v>
      </c>
      <c r="N9" s="24">
        <v>3069.21</v>
      </c>
      <c r="O9" s="24">
        <v>1787.89</v>
      </c>
      <c r="P9" s="24">
        <v>3059.22</v>
      </c>
      <c r="Q9" s="24">
        <v>9.99</v>
      </c>
      <c r="R9" s="24">
        <v>1782.07</v>
      </c>
      <c r="S9" s="24">
        <v>5.82</v>
      </c>
      <c r="T9" s="24">
        <v>0</v>
      </c>
      <c r="U9" s="24">
        <v>0</v>
      </c>
      <c r="V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</row>
    <row r="10" spans="1:30" ht="10.5">
      <c r="A10" s="24" t="str">
        <f>'Форма 4'!A47</f>
        <v>2.</v>
      </c>
      <c r="B10" s="24">
        <f>ROUND(C10+D10+F10,2)</f>
        <v>8</v>
      </c>
      <c r="C10" s="24">
        <v>0</v>
      </c>
      <c r="D10" s="24">
        <v>8</v>
      </c>
      <c r="E10" s="24">
        <v>0</v>
      </c>
      <c r="F10" s="24">
        <v>0</v>
      </c>
      <c r="G10" s="24">
        <v>0</v>
      </c>
      <c r="H10" s="24">
        <v>0</v>
      </c>
      <c r="I10" s="25">
        <f>'Форма 4'!I47</f>
        <v>0</v>
      </c>
      <c r="J10" s="25">
        <v>0</v>
      </c>
      <c r="K10" s="25">
        <f>'Форма 4'!I48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</row>
    <row r="11" spans="1:30" ht="10.5">
      <c r="A11" s="24" t="str">
        <f>'Форма 4'!A65</f>
        <v>3.</v>
      </c>
      <c r="B11" s="24">
        <f>ROUND(C11+D11+F11,2)</f>
        <v>17.99</v>
      </c>
      <c r="C11" s="24">
        <v>0</v>
      </c>
      <c r="D11" s="24">
        <v>0</v>
      </c>
      <c r="E11" s="24">
        <v>0</v>
      </c>
      <c r="F11" s="24">
        <v>17.99</v>
      </c>
      <c r="G11" s="24">
        <v>0</v>
      </c>
      <c r="H11" s="24">
        <v>0</v>
      </c>
      <c r="I11" s="25">
        <f>'Форма 4'!I65</f>
        <v>0</v>
      </c>
      <c r="J11" s="25">
        <v>0</v>
      </c>
      <c r="K11" s="25">
        <f>'Форма 4'!I66</f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</row>
    <row r="13" spans="2:10" ht="10.5">
      <c r="B13" s="53" t="s">
        <v>117</v>
      </c>
      <c r="C13" s="53"/>
      <c r="D13" s="53"/>
      <c r="E13" s="53"/>
      <c r="F13" s="53"/>
      <c r="G13" s="53"/>
      <c r="H13" s="53"/>
      <c r="I13" s="53"/>
      <c r="J13" s="53"/>
    </row>
    <row r="14" spans="2:10" ht="10.5">
      <c r="B14" s="53"/>
      <c r="C14" s="53"/>
      <c r="D14" s="53"/>
      <c r="E14" s="53"/>
      <c r="F14" s="53"/>
      <c r="G14" s="53"/>
      <c r="H14" s="53"/>
      <c r="I14" s="53"/>
      <c r="J14" s="53"/>
    </row>
    <row r="15" spans="1:30" ht="10.5">
      <c r="A15" s="24" t="str">
        <f>'Форма 4'!A171</f>
        <v>4.</v>
      </c>
      <c r="B15" s="24">
        <f aca="true" t="shared" si="0" ref="B15:B21">ROUND(C15+D15+F15,2)</f>
        <v>7715.23</v>
      </c>
      <c r="C15" s="24">
        <v>1154.08</v>
      </c>
      <c r="D15" s="24">
        <v>64.64</v>
      </c>
      <c r="E15" s="24">
        <v>2.26</v>
      </c>
      <c r="F15" s="24">
        <v>6496.51</v>
      </c>
      <c r="G15" s="24">
        <v>0</v>
      </c>
      <c r="H15" s="24">
        <v>0</v>
      </c>
      <c r="I15" s="25">
        <f>'Форма 4'!I171</f>
        <v>94.83</v>
      </c>
      <c r="J15" s="25">
        <v>0</v>
      </c>
      <c r="K15" s="25">
        <f>'Форма 4'!I172</f>
        <v>0.21</v>
      </c>
      <c r="L15" s="24">
        <v>0</v>
      </c>
      <c r="M15" s="24">
        <v>0</v>
      </c>
      <c r="N15" s="24">
        <v>1191.03</v>
      </c>
      <c r="O15" s="24">
        <v>693.8</v>
      </c>
      <c r="P15" s="24">
        <v>1188.7</v>
      </c>
      <c r="Q15" s="24">
        <v>2.33</v>
      </c>
      <c r="R15" s="24">
        <v>692.45</v>
      </c>
      <c r="S15" s="24">
        <v>1.35</v>
      </c>
      <c r="T15" s="24">
        <v>0</v>
      </c>
      <c r="U15" s="24">
        <v>0</v>
      </c>
      <c r="V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</row>
    <row r="16" spans="1:30" ht="10.5">
      <c r="A16" s="24" t="str">
        <f>'Форма 4'!A189</f>
        <v>5.</v>
      </c>
      <c r="B16" s="24">
        <f t="shared" si="0"/>
        <v>5847.98</v>
      </c>
      <c r="C16" s="24">
        <v>946.83</v>
      </c>
      <c r="D16" s="24">
        <v>64.64</v>
      </c>
      <c r="E16" s="24">
        <v>2.26</v>
      </c>
      <c r="F16" s="24">
        <v>4836.51</v>
      </c>
      <c r="G16" s="24">
        <v>0</v>
      </c>
      <c r="H16" s="24">
        <v>0</v>
      </c>
      <c r="I16" s="25">
        <f>'Форма 4'!I189</f>
        <v>77.8</v>
      </c>
      <c r="J16" s="25">
        <v>0</v>
      </c>
      <c r="K16" s="25">
        <f>'Форма 4'!I190</f>
        <v>0.21</v>
      </c>
      <c r="L16" s="24">
        <v>0</v>
      </c>
      <c r="M16" s="24">
        <v>0</v>
      </c>
      <c r="N16" s="24">
        <v>977.56</v>
      </c>
      <c r="O16" s="24">
        <v>569.45</v>
      </c>
      <c r="P16" s="24">
        <v>975.23</v>
      </c>
      <c r="Q16" s="24">
        <v>2.33</v>
      </c>
      <c r="R16" s="24">
        <v>568.1</v>
      </c>
      <c r="S16" s="24">
        <v>1.35</v>
      </c>
      <c r="T16" s="24">
        <v>0</v>
      </c>
      <c r="U16" s="24">
        <v>0</v>
      </c>
      <c r="V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</row>
    <row r="17" spans="1:30" ht="10.5">
      <c r="A17" s="24" t="str">
        <f>'Форма 4'!A207</f>
        <v>6.</v>
      </c>
      <c r="B17" s="24">
        <f t="shared" si="0"/>
        <v>101.86</v>
      </c>
      <c r="C17" s="24">
        <v>64.32</v>
      </c>
      <c r="D17" s="24">
        <v>6.2</v>
      </c>
      <c r="E17" s="24">
        <v>0</v>
      </c>
      <c r="F17" s="24">
        <v>31.34</v>
      </c>
      <c r="G17" s="24">
        <v>0</v>
      </c>
      <c r="H17" s="24">
        <v>0</v>
      </c>
      <c r="I17" s="25">
        <f>'Форма 4'!I207</f>
        <v>5.129</v>
      </c>
      <c r="J17" s="25">
        <v>0</v>
      </c>
      <c r="K17" s="25">
        <f>'Форма 4'!I208</f>
        <v>0</v>
      </c>
      <c r="L17" s="24">
        <v>0</v>
      </c>
      <c r="M17" s="24">
        <v>0</v>
      </c>
      <c r="N17" s="24">
        <v>73.97</v>
      </c>
      <c r="O17" s="24">
        <v>45.67</v>
      </c>
      <c r="P17" s="24">
        <v>73.97</v>
      </c>
      <c r="Q17" s="24">
        <v>0</v>
      </c>
      <c r="R17" s="24">
        <v>45.67</v>
      </c>
      <c r="S17" s="24">
        <v>0</v>
      </c>
      <c r="T17" s="24">
        <v>0</v>
      </c>
      <c r="U17" s="24">
        <v>0</v>
      </c>
      <c r="V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</row>
    <row r="18" spans="1:30" ht="10.5">
      <c r="A18" s="24" t="str">
        <f>'Форма 4'!A226</f>
        <v>7.</v>
      </c>
      <c r="B18" s="24">
        <f t="shared" si="0"/>
        <v>125.58</v>
      </c>
      <c r="C18" s="24">
        <v>64.32</v>
      </c>
      <c r="D18" s="24">
        <v>6.2</v>
      </c>
      <c r="E18" s="24">
        <v>0</v>
      </c>
      <c r="F18" s="24">
        <v>55.06</v>
      </c>
      <c r="G18" s="24">
        <v>0</v>
      </c>
      <c r="H18" s="24">
        <v>0</v>
      </c>
      <c r="I18" s="25">
        <f>'Форма 4'!I226</f>
        <v>5.129</v>
      </c>
      <c r="J18" s="25">
        <v>0</v>
      </c>
      <c r="K18" s="25">
        <f>'Форма 4'!I227</f>
        <v>0</v>
      </c>
      <c r="L18" s="24">
        <v>0</v>
      </c>
      <c r="M18" s="24">
        <v>0</v>
      </c>
      <c r="N18" s="24">
        <v>73.97</v>
      </c>
      <c r="O18" s="24">
        <v>45.67</v>
      </c>
      <c r="P18" s="24">
        <v>73.97</v>
      </c>
      <c r="Q18" s="24">
        <v>0</v>
      </c>
      <c r="R18" s="24">
        <v>45.67</v>
      </c>
      <c r="S18" s="24">
        <v>0</v>
      </c>
      <c r="T18" s="24">
        <v>0</v>
      </c>
      <c r="U18" s="24">
        <v>0</v>
      </c>
      <c r="V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</row>
    <row r="19" spans="1:30" ht="10.5">
      <c r="A19" s="24" t="str">
        <f>'Форма 4'!A245</f>
        <v>8.</v>
      </c>
      <c r="B19" s="24">
        <f t="shared" si="0"/>
        <v>21.1</v>
      </c>
      <c r="C19" s="24">
        <v>0</v>
      </c>
      <c r="D19" s="24">
        <v>0</v>
      </c>
      <c r="E19" s="24">
        <v>0</v>
      </c>
      <c r="F19" s="24">
        <v>21.1</v>
      </c>
      <c r="G19" s="24">
        <v>20.3</v>
      </c>
      <c r="H19" s="24">
        <v>0</v>
      </c>
      <c r="I19" s="25">
        <f>'Форма 4'!I245</f>
        <v>0</v>
      </c>
      <c r="J19" s="25">
        <v>0</v>
      </c>
      <c r="K19" s="25">
        <f>'Форма 4'!I246</f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</row>
    <row r="20" spans="1:30" ht="10.5">
      <c r="A20" s="24" t="str">
        <f>'Форма 4'!A263</f>
        <v>9.</v>
      </c>
      <c r="B20" s="24">
        <f t="shared" si="0"/>
        <v>8</v>
      </c>
      <c r="C20" s="24">
        <v>0</v>
      </c>
      <c r="D20" s="24">
        <v>8</v>
      </c>
      <c r="E20" s="24">
        <v>0</v>
      </c>
      <c r="F20" s="24">
        <v>0</v>
      </c>
      <c r="G20" s="24">
        <v>0</v>
      </c>
      <c r="H20" s="24">
        <v>0</v>
      </c>
      <c r="I20" s="25">
        <f>'Форма 4'!I263</f>
        <v>0</v>
      </c>
      <c r="J20" s="25">
        <v>0</v>
      </c>
      <c r="K20" s="25">
        <f>'Форма 4'!I264</f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</row>
    <row r="21" spans="1:30" ht="10.5">
      <c r="A21" s="24" t="str">
        <f>'Форма 4'!A281</f>
        <v>10.</v>
      </c>
      <c r="B21" s="24">
        <f t="shared" si="0"/>
        <v>17.99</v>
      </c>
      <c r="C21" s="24">
        <v>0</v>
      </c>
      <c r="D21" s="24">
        <v>0</v>
      </c>
      <c r="E21" s="24">
        <v>0</v>
      </c>
      <c r="F21" s="24">
        <v>17.99</v>
      </c>
      <c r="G21" s="24">
        <v>0</v>
      </c>
      <c r="H21" s="24">
        <v>0</v>
      </c>
      <c r="I21" s="25">
        <f>'Форма 4'!I281</f>
        <v>0</v>
      </c>
      <c r="J21" s="25">
        <v>0</v>
      </c>
      <c r="K21" s="25">
        <f>'Форма 4'!I282</f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</row>
    <row r="23" spans="2:10" ht="10.5">
      <c r="B23" s="53" t="s">
        <v>134</v>
      </c>
      <c r="C23" s="53"/>
      <c r="D23" s="53"/>
      <c r="E23" s="53"/>
      <c r="F23" s="53"/>
      <c r="G23" s="53"/>
      <c r="H23" s="53"/>
      <c r="I23" s="53"/>
      <c r="J23" s="53"/>
    </row>
    <row r="24" spans="2:10" ht="10.5">
      <c r="B24" s="53"/>
      <c r="C24" s="53"/>
      <c r="D24" s="53"/>
      <c r="E24" s="53"/>
      <c r="F24" s="53"/>
      <c r="G24" s="53"/>
      <c r="H24" s="53"/>
      <c r="I24" s="53"/>
      <c r="J24" s="53"/>
    </row>
    <row r="25" spans="1:30" ht="10.5">
      <c r="A25" s="24" t="str">
        <f>'Форма 4'!A387</f>
        <v>11.</v>
      </c>
      <c r="B25" s="24">
        <f>ROUND(C25+D25+F25,2)</f>
        <v>470.84</v>
      </c>
      <c r="C25" s="24">
        <v>182.65</v>
      </c>
      <c r="D25" s="24">
        <v>288.19</v>
      </c>
      <c r="E25" s="24">
        <v>52.94</v>
      </c>
      <c r="F25" s="24">
        <v>0</v>
      </c>
      <c r="G25" s="24">
        <v>0</v>
      </c>
      <c r="H25" s="24">
        <v>0</v>
      </c>
      <c r="I25" s="25">
        <f>'Форма 4'!I387</f>
        <v>15.17</v>
      </c>
      <c r="J25" s="25">
        <v>0</v>
      </c>
      <c r="K25" s="25">
        <f>'Форма 4'!I388</f>
        <v>4.35</v>
      </c>
      <c r="L25" s="24">
        <v>0</v>
      </c>
      <c r="M25" s="24">
        <v>0</v>
      </c>
      <c r="N25" s="24">
        <v>233.23</v>
      </c>
      <c r="O25" s="24">
        <v>141.35</v>
      </c>
      <c r="P25" s="24">
        <v>180.82</v>
      </c>
      <c r="Q25" s="24">
        <v>52.41</v>
      </c>
      <c r="R25" s="24">
        <v>109.59</v>
      </c>
      <c r="S25" s="24">
        <v>31.76</v>
      </c>
      <c r="T25" s="24">
        <v>0</v>
      </c>
      <c r="U25" s="24">
        <v>0</v>
      </c>
      <c r="V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</row>
    <row r="26" spans="1:30" ht="10.5">
      <c r="A26" s="24" t="str">
        <f>'Форма 4'!A405</f>
        <v>12.</v>
      </c>
      <c r="B26" s="24">
        <f>ROUND(C26+D26+F26,2)</f>
        <v>1074.66</v>
      </c>
      <c r="C26" s="24">
        <v>653.81</v>
      </c>
      <c r="D26" s="24">
        <v>1.73</v>
      </c>
      <c r="E26" s="24">
        <v>0.86</v>
      </c>
      <c r="F26" s="24">
        <v>419.12</v>
      </c>
      <c r="G26" s="24">
        <v>0</v>
      </c>
      <c r="H26" s="24">
        <v>0</v>
      </c>
      <c r="I26" s="25">
        <f>'Форма 4'!I405</f>
        <v>60.65</v>
      </c>
      <c r="J26" s="25">
        <v>0</v>
      </c>
      <c r="K26" s="25">
        <f>'Форма 4'!I406</f>
        <v>0.08</v>
      </c>
      <c r="L26" s="24">
        <v>0</v>
      </c>
      <c r="M26" s="24">
        <v>0</v>
      </c>
      <c r="N26" s="24">
        <v>510.64</v>
      </c>
      <c r="O26" s="24">
        <v>327.34</v>
      </c>
      <c r="P26" s="24">
        <v>509.97</v>
      </c>
      <c r="Q26" s="24">
        <v>0.67</v>
      </c>
      <c r="R26" s="24">
        <v>326.91</v>
      </c>
      <c r="S26" s="24">
        <v>0.43</v>
      </c>
      <c r="T26" s="24">
        <v>0</v>
      </c>
      <c r="U26" s="24">
        <v>0</v>
      </c>
      <c r="V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</row>
  </sheetData>
  <sheetProtection/>
  <mergeCells count="7">
    <mergeCell ref="B23:J24"/>
    <mergeCell ref="A2:J2"/>
    <mergeCell ref="B3:J3"/>
    <mergeCell ref="B4:J4"/>
    <mergeCell ref="A5:J5"/>
    <mergeCell ref="B7:J8"/>
    <mergeCell ref="B13:J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2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5" customWidth="1"/>
    <col min="2" max="16384" width="9.140625" style="24" customWidth="1"/>
  </cols>
  <sheetData>
    <row r="1" spans="1:30" s="26" customFormat="1" ht="10.5">
      <c r="A1" s="8"/>
      <c r="B1" s="26" t="s">
        <v>150</v>
      </c>
      <c r="C1" s="26" t="s">
        <v>151</v>
      </c>
      <c r="D1" s="26" t="s">
        <v>152</v>
      </c>
      <c r="E1" s="26" t="s">
        <v>153</v>
      </c>
      <c r="F1" s="26" t="s">
        <v>154</v>
      </c>
      <c r="G1" s="26" t="s">
        <v>155</v>
      </c>
      <c r="H1" s="26" t="s">
        <v>156</v>
      </c>
      <c r="I1" s="26" t="s">
        <v>157</v>
      </c>
      <c r="J1" s="26" t="s">
        <v>158</v>
      </c>
      <c r="K1" s="26" t="s">
        <v>159</v>
      </c>
      <c r="L1" s="26" t="s">
        <v>160</v>
      </c>
      <c r="M1" s="26" t="s">
        <v>161</v>
      </c>
      <c r="N1" s="26" t="s">
        <v>162</v>
      </c>
      <c r="O1" s="26" t="s">
        <v>163</v>
      </c>
      <c r="P1" s="26" t="s">
        <v>164</v>
      </c>
      <c r="Q1" s="26" t="s">
        <v>165</v>
      </c>
      <c r="R1" s="26" t="s">
        <v>166</v>
      </c>
      <c r="S1" s="26" t="s">
        <v>167</v>
      </c>
      <c r="T1" s="26" t="s">
        <v>168</v>
      </c>
      <c r="U1" s="26" t="s">
        <v>169</v>
      </c>
      <c r="V1" s="26" t="s">
        <v>170</v>
      </c>
      <c r="X1" s="26" t="s">
        <v>171</v>
      </c>
      <c r="Y1" s="26" t="s">
        <v>172</v>
      </c>
      <c r="Z1" s="26" t="s">
        <v>173</v>
      </c>
      <c r="AA1" s="26" t="s">
        <v>174</v>
      </c>
      <c r="AB1" s="26" t="s">
        <v>175</v>
      </c>
      <c r="AC1" s="26" t="s">
        <v>176</v>
      </c>
      <c r="AD1" s="26" t="s">
        <v>177</v>
      </c>
    </row>
    <row r="2" spans="1:10" ht="10.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0.5">
      <c r="A3" s="27"/>
      <c r="B3" s="64" t="s">
        <v>178</v>
      </c>
      <c r="C3" s="64"/>
      <c r="D3" s="64"/>
      <c r="E3" s="64"/>
      <c r="F3" s="64"/>
      <c r="G3" s="64"/>
      <c r="H3" s="64"/>
      <c r="I3" s="64"/>
      <c r="J3" s="64"/>
    </row>
    <row r="4" spans="1:10" ht="10.5">
      <c r="A4" s="27"/>
      <c r="B4" s="64" t="s">
        <v>179</v>
      </c>
      <c r="C4" s="64"/>
      <c r="D4" s="64"/>
      <c r="E4" s="64"/>
      <c r="F4" s="64"/>
      <c r="G4" s="64"/>
      <c r="H4" s="64"/>
      <c r="I4" s="64"/>
      <c r="J4" s="64"/>
    </row>
    <row r="5" spans="1:10" ht="10.5">
      <c r="A5" s="62"/>
      <c r="B5" s="63"/>
      <c r="C5" s="63"/>
      <c r="D5" s="63"/>
      <c r="E5" s="63"/>
      <c r="F5" s="63"/>
      <c r="G5" s="63"/>
      <c r="H5" s="63"/>
      <c r="I5" s="63"/>
      <c r="J5" s="63"/>
    </row>
    <row r="7" spans="2:10" ht="10.5">
      <c r="B7" s="53" t="s">
        <v>28</v>
      </c>
      <c r="C7" s="53"/>
      <c r="D7" s="53"/>
      <c r="E7" s="53"/>
      <c r="F7" s="53"/>
      <c r="G7" s="53"/>
      <c r="H7" s="53"/>
      <c r="I7" s="53"/>
      <c r="J7" s="53"/>
    </row>
    <row r="8" spans="2:10" ht="10.5">
      <c r="B8" s="53"/>
      <c r="C8" s="53"/>
      <c r="D8" s="53"/>
      <c r="E8" s="53"/>
      <c r="F8" s="53"/>
      <c r="G8" s="53"/>
      <c r="H8" s="53"/>
      <c r="I8" s="53"/>
      <c r="J8" s="53"/>
    </row>
    <row r="9" spans="1:30" ht="10.5">
      <c r="A9" s="24" t="str">
        <f>'Форма 4'!A29</f>
        <v>1.</v>
      </c>
      <c r="B9" s="24">
        <f>ROUND(C9+D9+F9,2)</f>
        <v>5986.93</v>
      </c>
      <c r="C9" s="24">
        <f>ROUND('Форма 4'!C29*'Базовые цены за единицу'!C9,2)</f>
        <v>980.14</v>
      </c>
      <c r="D9" s="24">
        <f>ROUND('Форма 4'!C29*'Базовые цены за единицу'!D9,2)</f>
        <v>35.04</v>
      </c>
      <c r="E9" s="24">
        <f>ROUND('Форма 4'!C29*'Базовые цены за единицу'!E9,2)</f>
        <v>3.2</v>
      </c>
      <c r="F9" s="24">
        <f>ROUND('Форма 4'!C29*'Базовые цены за единицу'!F9,2)</f>
        <v>4971.75</v>
      </c>
      <c r="G9" s="24">
        <f>ROUND('Форма 4'!C29*'Базовые цены за единицу'!G9,2)</f>
        <v>0</v>
      </c>
      <c r="H9" s="24">
        <f>ROUND('Форма 4'!C29*'Базовые цены за единицу'!H9,2)</f>
        <v>0</v>
      </c>
      <c r="I9" s="28" t="e">
        <f>ОКРУГЛВСЕ('Форма 4'!C29*'Базовые цены за единицу'!I9,8)</f>
        <v>#NAME?</v>
      </c>
      <c r="J9" s="25" t="e">
        <f>ОКРУГЛВСЕ('Форма 4'!C29*'Базовые цены за единицу'!J9,8)</f>
        <v>#NAME?</v>
      </c>
      <c r="K9" s="28" t="e">
        <f>ОКРУГЛВСЕ('Форма 4'!C29*'Базовые цены за единицу'!K9,8)</f>
        <v>#NAME?</v>
      </c>
      <c r="L9" s="24">
        <f>ROUND('Форма 4'!C29*'Базовые цены за единицу'!L9,2)</f>
        <v>0</v>
      </c>
      <c r="M9" s="24">
        <f>ROUND('Форма 4'!C29*'Базовые цены за единицу'!M9,2)</f>
        <v>0</v>
      </c>
      <c r="N9" s="24">
        <f>ROUND((C9+E9)*'Форма 4'!C40/100,2)</f>
        <v>1012.84</v>
      </c>
      <c r="O9" s="24">
        <f>ROUND((C9+E9)*'Форма 4'!C43/100,2)</f>
        <v>590</v>
      </c>
      <c r="P9" s="24">
        <f>ROUND('Форма 4'!C29*'Базовые цены за единицу'!P9,2)</f>
        <v>1009.54</v>
      </c>
      <c r="Q9" s="24">
        <f>ROUND('Форма 4'!C29*'Базовые цены за единицу'!Q9,2)</f>
        <v>3.3</v>
      </c>
      <c r="R9" s="24">
        <f>ROUND('Форма 4'!C29*'Базовые цены за единицу'!R9,2)</f>
        <v>588.08</v>
      </c>
      <c r="S9" s="24">
        <f>ROUND('Форма 4'!C29*'Базовые цены за единицу'!S9,2)</f>
        <v>1.92</v>
      </c>
      <c r="T9" s="24">
        <f>ROUND('Форма 4'!C29*'Базовые цены за единицу'!T9,2)</f>
        <v>0</v>
      </c>
      <c r="U9" s="24">
        <f>ROUND('Форма 4'!C29*'Базовые цены за единицу'!U9,2)</f>
        <v>0</v>
      </c>
      <c r="V9" s="24">
        <f>ROUND('Форма 4'!C29*'Базовые цены за единицу'!V9,2)</f>
        <v>0</v>
      </c>
      <c r="X9" s="24">
        <f>ROUND('Форма 4'!C29*'Базовые цены за единицу'!X9,2)</f>
        <v>0</v>
      </c>
      <c r="Y9" s="24">
        <f>IF(Определители!I9="9",ROUND((C9+E9)*(Начисления!M9/100)*('Форма 4'!C40/100),2),0)</f>
        <v>0</v>
      </c>
      <c r="Z9" s="24">
        <f>IF(Определители!I9="9",ROUND((C9+E9)*(100-Начисления!M9/100)*('Форма 4'!C40/100),2),0)</f>
        <v>0</v>
      </c>
      <c r="AA9" s="24">
        <f>IF(Определители!I9="9",ROUND((C9+E9)*(Начисления!M9/100)*('Форма 4'!C43/100),2),0)</f>
        <v>0</v>
      </c>
      <c r="AB9" s="24">
        <f>IF(Определители!I9="9",ROUND((C9+E9)*(100-Начисления!M9/100)*('Форма 4'!C43/100),2),0)</f>
        <v>0</v>
      </c>
      <c r="AC9" s="24">
        <f>IF(Определители!I9="9",ROUND(B9*Начисления!M9/100,2),0)</f>
        <v>0</v>
      </c>
      <c r="AD9" s="24">
        <f>IF(Определители!I9="9",ROUND(B9*(100-Начисления!M9)/100,2),0)</f>
        <v>0</v>
      </c>
    </row>
    <row r="10" spans="1:30" ht="10.5">
      <c r="A10" s="24" t="str">
        <f>'Форма 4'!A47</f>
        <v>2.</v>
      </c>
      <c r="B10" s="24">
        <f>ROUND(C10+D10+F10,2)</f>
        <v>1.6</v>
      </c>
      <c r="C10" s="24">
        <f>ROUND('Форма 4'!C47*'Базовые цены за единицу'!C10,2)</f>
        <v>0</v>
      </c>
      <c r="D10" s="24">
        <f>ROUND('Форма 4'!C47*'Базовые цены за единицу'!D10,2)</f>
        <v>1.6</v>
      </c>
      <c r="E10" s="24">
        <f>ROUND('Форма 4'!C47*'Базовые цены за единицу'!E10,2)</f>
        <v>0</v>
      </c>
      <c r="F10" s="24">
        <f>ROUND('Форма 4'!C47*'Базовые цены за единицу'!F10,2)</f>
        <v>0</v>
      </c>
      <c r="G10" s="24">
        <f>ROUND('Форма 4'!C47*'Базовые цены за единицу'!G10,2)</f>
        <v>0</v>
      </c>
      <c r="H10" s="24">
        <f>ROUND('Форма 4'!C47*'Базовые цены за единицу'!H10,2)</f>
        <v>0</v>
      </c>
      <c r="I10" s="28" t="e">
        <f>ОКРУГЛВСЕ('Форма 4'!C47*'Базовые цены за единицу'!I10,8)</f>
        <v>#NAME?</v>
      </c>
      <c r="J10" s="25" t="e">
        <f>ОКРУГЛВСЕ('Форма 4'!C47*'Базовые цены за единицу'!J10,8)</f>
        <v>#NAME?</v>
      </c>
      <c r="K10" s="28" t="e">
        <f>ОКРУГЛВСЕ('Форма 4'!C47*'Базовые цены за единицу'!K10,8)</f>
        <v>#NAME?</v>
      </c>
      <c r="L10" s="24">
        <f>ROUND('Форма 4'!C47*'Базовые цены за единицу'!L10,2)</f>
        <v>0</v>
      </c>
      <c r="M10" s="24">
        <f>ROUND('Форма 4'!C47*'Базовые цены за единицу'!M10,2)</f>
        <v>0</v>
      </c>
      <c r="N10" s="24">
        <f>ROUND((C10+E10)*'Форма 4'!C58/100,2)</f>
        <v>0</v>
      </c>
      <c r="O10" s="24">
        <f>ROUND((C10+E10)*'Форма 4'!C61/100,2)</f>
        <v>0</v>
      </c>
      <c r="P10" s="24">
        <f>ROUND('Форма 4'!C47*'Базовые цены за единицу'!P10,2)</f>
        <v>0</v>
      </c>
      <c r="Q10" s="24">
        <f>ROUND('Форма 4'!C47*'Базовые цены за единицу'!Q10,2)</f>
        <v>0</v>
      </c>
      <c r="R10" s="24">
        <f>ROUND('Форма 4'!C47*'Базовые цены за единицу'!R10,2)</f>
        <v>0</v>
      </c>
      <c r="S10" s="24">
        <f>ROUND('Форма 4'!C47*'Базовые цены за единицу'!S10,2)</f>
        <v>0</v>
      </c>
      <c r="T10" s="24">
        <f>ROUND('Форма 4'!C47*'Базовые цены за единицу'!T10,2)</f>
        <v>0</v>
      </c>
      <c r="U10" s="24">
        <f>ROUND('Форма 4'!C47*'Базовые цены за единицу'!U10,2)</f>
        <v>0</v>
      </c>
      <c r="V10" s="24">
        <f>ROUND('Форма 4'!C47*'Базовые цены за единицу'!V10,2)</f>
        <v>0</v>
      </c>
      <c r="X10" s="24">
        <f>ROUND('Форма 4'!C47*'Базовые цены за единицу'!X10,2)</f>
        <v>0</v>
      </c>
      <c r="Y10" s="24">
        <f>IF(Определители!I10="9",ROUND((C10+E10)*(Начисления!M10/100)*('Форма 4'!C58/100),2),0)</f>
        <v>0</v>
      </c>
      <c r="Z10" s="24">
        <f>IF(Определители!I10="9",ROUND((C10+E10)*(100-Начисления!M10/100)*('Форма 4'!C58/100),2),0)</f>
        <v>0</v>
      </c>
      <c r="AA10" s="24">
        <f>IF(Определители!I10="9",ROUND((C10+E10)*(Начисления!M10/100)*('Форма 4'!C61/100),2),0)</f>
        <v>0</v>
      </c>
      <c r="AB10" s="24">
        <f>IF(Определители!I10="9",ROUND((C10+E10)*(100-Начисления!M10/100)*('Форма 4'!C61/100),2),0)</f>
        <v>0</v>
      </c>
      <c r="AC10" s="24">
        <f>IF(Определители!I10="9",ROUND(B10*Начисления!M10/100,2),0)</f>
        <v>0</v>
      </c>
      <c r="AD10" s="24">
        <f>IF(Определители!I10="9",ROUND(B10*(100-Начисления!M10)/100,2),0)</f>
        <v>0</v>
      </c>
    </row>
    <row r="11" spans="1:30" ht="10.5">
      <c r="A11" s="24" t="str">
        <f>'Форма 4'!A65</f>
        <v>3.</v>
      </c>
      <c r="B11" s="24">
        <f>ROUND(C11+D11+F11,2)</f>
        <v>3.6</v>
      </c>
      <c r="C11" s="24">
        <f>ROUND('Форма 4'!C65*'Базовые цены за единицу'!C11,2)</f>
        <v>0</v>
      </c>
      <c r="D11" s="24">
        <f>ROUND('Форма 4'!C65*'Базовые цены за единицу'!D11,2)</f>
        <v>0</v>
      </c>
      <c r="E11" s="24">
        <f>ROUND('Форма 4'!C65*'Базовые цены за единицу'!E11,2)</f>
        <v>0</v>
      </c>
      <c r="F11" s="24">
        <f>ROUND('Форма 4'!C65*'Базовые цены за единицу'!F11,2)</f>
        <v>3.6</v>
      </c>
      <c r="G11" s="24">
        <f>ROUND('Форма 4'!C65*'Базовые цены за единицу'!G11,2)</f>
        <v>0</v>
      </c>
      <c r="H11" s="24">
        <f>ROUND('Форма 4'!C65*'Базовые цены за единицу'!H11,2)</f>
        <v>0</v>
      </c>
      <c r="I11" s="28" t="e">
        <f>ОКРУГЛВСЕ('Форма 4'!C65*'Базовые цены за единицу'!I11,8)</f>
        <v>#NAME?</v>
      </c>
      <c r="J11" s="25" t="e">
        <f>ОКРУГЛВСЕ('Форма 4'!C65*'Базовые цены за единицу'!J11,8)</f>
        <v>#NAME?</v>
      </c>
      <c r="K11" s="28" t="e">
        <f>ОКРУГЛВСЕ('Форма 4'!C65*'Базовые цены за единицу'!K11,8)</f>
        <v>#NAME?</v>
      </c>
      <c r="L11" s="24">
        <f>ROUND('Форма 4'!C65*'Базовые цены за единицу'!L11,2)</f>
        <v>0</v>
      </c>
      <c r="M11" s="24">
        <f>ROUND('Форма 4'!C65*'Базовые цены за единицу'!M11,2)</f>
        <v>0</v>
      </c>
      <c r="N11" s="24">
        <f>ROUND((C11+E11)*'Форма 4'!C76/100,2)</f>
        <v>0</v>
      </c>
      <c r="O11" s="24">
        <f>ROUND((C11+E11)*'Форма 4'!C79/100,2)</f>
        <v>0</v>
      </c>
      <c r="P11" s="24">
        <f>ROUND('Форма 4'!C65*'Базовые цены за единицу'!P11,2)</f>
        <v>0</v>
      </c>
      <c r="Q11" s="24">
        <f>ROUND('Форма 4'!C65*'Базовые цены за единицу'!Q11,2)</f>
        <v>0</v>
      </c>
      <c r="R11" s="24">
        <f>ROUND('Форма 4'!C65*'Базовые цены за единицу'!R11,2)</f>
        <v>0</v>
      </c>
      <c r="S11" s="24">
        <f>ROUND('Форма 4'!C65*'Базовые цены за единицу'!S11,2)</f>
        <v>0</v>
      </c>
      <c r="T11" s="24">
        <f>ROUND('Форма 4'!C65*'Базовые цены за единицу'!T11,2)</f>
        <v>0</v>
      </c>
      <c r="U11" s="24">
        <f>ROUND('Форма 4'!C65*'Базовые цены за единицу'!U11,2)</f>
        <v>0</v>
      </c>
      <c r="V11" s="24">
        <f>ROUND('Форма 4'!C65*'Базовые цены за единицу'!V11,2)</f>
        <v>0</v>
      </c>
      <c r="X11" s="24">
        <f>ROUND('Форма 4'!C65*'Базовые цены за единицу'!X11,2)</f>
        <v>0</v>
      </c>
      <c r="Y11" s="24">
        <f>IF(Определители!I11="9",ROUND((C11+E11)*(Начисления!M11/100)*('Форма 4'!C76/100),2),0)</f>
        <v>0</v>
      </c>
      <c r="Z11" s="24">
        <f>IF(Определители!I11="9",ROUND((C11+E11)*(100-Начисления!M11/100)*('Форма 4'!C76/100),2),0)</f>
        <v>0</v>
      </c>
      <c r="AA11" s="24">
        <f>IF(Определители!I11="9",ROUND((C11+E11)*(Начисления!M11/100)*('Форма 4'!C79/100),2),0)</f>
        <v>0</v>
      </c>
      <c r="AB11" s="24">
        <f>IF(Определители!I11="9",ROUND((C11+E11)*(100-Начисления!M11/100)*('Форма 4'!C79/100),2),0)</f>
        <v>0</v>
      </c>
      <c r="AC11" s="24">
        <f>IF(Определители!I11="9",ROUND(B11*Начисления!M11/100,2),0)</f>
        <v>0</v>
      </c>
      <c r="AD11" s="24">
        <f>IF(Определители!I11="9",ROUND(B11*(100-Начисления!M11)/100,2),0)</f>
        <v>0</v>
      </c>
    </row>
    <row r="13" spans="2:10" ht="10.5">
      <c r="B13" s="53" t="s">
        <v>117</v>
      </c>
      <c r="C13" s="53"/>
      <c r="D13" s="53"/>
      <c r="E13" s="53"/>
      <c r="F13" s="53"/>
      <c r="G13" s="53"/>
      <c r="H13" s="53"/>
      <c r="I13" s="53"/>
      <c r="J13" s="53"/>
    </row>
    <row r="14" spans="2:10" ht="10.5">
      <c r="B14" s="53"/>
      <c r="C14" s="53"/>
      <c r="D14" s="53"/>
      <c r="E14" s="53"/>
      <c r="F14" s="53"/>
      <c r="G14" s="53"/>
      <c r="H14" s="53"/>
      <c r="I14" s="53"/>
      <c r="J14" s="53"/>
    </row>
    <row r="15" spans="1:30" ht="10.5">
      <c r="A15" s="24" t="str">
        <f>'Форма 4'!A171</f>
        <v>4.</v>
      </c>
      <c r="B15" s="24">
        <f aca="true" t="shared" si="0" ref="B15:B21">ROUND(C15+D15+F15,2)</f>
        <v>4474.84</v>
      </c>
      <c r="C15" s="24">
        <f>ROUND('Форма 4'!C171*'Базовые цены за единицу'!C15,2)</f>
        <v>669.37</v>
      </c>
      <c r="D15" s="24">
        <f>ROUND('Форма 4'!C171*'Базовые цены за единицу'!D15,2)</f>
        <v>37.49</v>
      </c>
      <c r="E15" s="24">
        <f>ROUND('Форма 4'!C171*'Базовые цены за единицу'!E15,2)</f>
        <v>1.31</v>
      </c>
      <c r="F15" s="24">
        <f>ROUND('Форма 4'!C171*'Базовые цены за единицу'!F15,2)</f>
        <v>3767.98</v>
      </c>
      <c r="G15" s="24">
        <f>ROUND('Форма 4'!C171*'Базовые цены за единицу'!G15,2)</f>
        <v>0</v>
      </c>
      <c r="H15" s="24">
        <f>ROUND('Форма 4'!C171*'Базовые цены за единицу'!H15,2)</f>
        <v>0</v>
      </c>
      <c r="I15" s="28" t="e">
        <f>ОКРУГЛВСЕ('Форма 4'!C171*'Базовые цены за единицу'!I15,8)</f>
        <v>#NAME?</v>
      </c>
      <c r="J15" s="25" t="e">
        <f>ОКРУГЛВСЕ('Форма 4'!C171*'Базовые цены за единицу'!J15,8)</f>
        <v>#NAME?</v>
      </c>
      <c r="K15" s="28" t="e">
        <f>ОКРУГЛВСЕ('Форма 4'!C171*'Базовые цены за единицу'!K15,8)</f>
        <v>#NAME?</v>
      </c>
      <c r="L15" s="24">
        <f>ROUND('Форма 4'!C171*'Базовые цены за единицу'!L15,2)</f>
        <v>0</v>
      </c>
      <c r="M15" s="24">
        <f>ROUND('Форма 4'!C171*'Базовые цены за единицу'!M15,2)</f>
        <v>0</v>
      </c>
      <c r="N15" s="24">
        <f>ROUND((C15+E15)*'Форма 4'!C182/100,2)</f>
        <v>690.8</v>
      </c>
      <c r="O15" s="24">
        <f>ROUND((C15+E15)*'Форма 4'!C185/100,2)</f>
        <v>402.41</v>
      </c>
      <c r="P15" s="24">
        <f>ROUND('Форма 4'!C171*'Базовые цены за единицу'!P15,2)</f>
        <v>689.45</v>
      </c>
      <c r="Q15" s="24">
        <f>ROUND('Форма 4'!C171*'Базовые цены за единицу'!Q15,2)</f>
        <v>1.35</v>
      </c>
      <c r="R15" s="24">
        <f>ROUND('Форма 4'!C171*'Базовые цены за единицу'!R15,2)</f>
        <v>401.62</v>
      </c>
      <c r="S15" s="24">
        <f>ROUND('Форма 4'!C171*'Базовые цены за единицу'!S15,2)</f>
        <v>0.78</v>
      </c>
      <c r="T15" s="24">
        <f>ROUND('Форма 4'!C171*'Базовые цены за единицу'!T15,2)</f>
        <v>0</v>
      </c>
      <c r="U15" s="24">
        <f>ROUND('Форма 4'!C171*'Базовые цены за единицу'!U15,2)</f>
        <v>0</v>
      </c>
      <c r="V15" s="24">
        <f>ROUND('Форма 4'!C171*'Базовые цены за единицу'!V15,2)</f>
        <v>0</v>
      </c>
      <c r="X15" s="24">
        <f>ROUND('Форма 4'!C171*'Базовые цены за единицу'!X15,2)</f>
        <v>0</v>
      </c>
      <c r="Y15" s="24">
        <f>IF(Определители!I15="9",ROUND((C15+E15)*(Начисления!M15/100)*('Форма 4'!C182/100),2),0)</f>
        <v>0</v>
      </c>
      <c r="Z15" s="24">
        <f>IF(Определители!I15="9",ROUND((C15+E15)*(100-Начисления!M15/100)*('Форма 4'!C182/100),2),0)</f>
        <v>0</v>
      </c>
      <c r="AA15" s="24">
        <f>IF(Определители!I15="9",ROUND((C15+E15)*(Начисления!M15/100)*('Форма 4'!C185/100),2),0)</f>
        <v>0</v>
      </c>
      <c r="AB15" s="24">
        <f>IF(Определители!I15="9",ROUND((C15+E15)*(100-Начисления!M15/100)*('Форма 4'!C185/100),2),0)</f>
        <v>0</v>
      </c>
      <c r="AC15" s="24">
        <f>IF(Определители!I15="9",ROUND(B15*Начисления!M15/100,2),0)</f>
        <v>0</v>
      </c>
      <c r="AD15" s="24">
        <f>IF(Определители!I15="9",ROUND(B15*(100-Начисления!M15)/100,2),0)</f>
        <v>0</v>
      </c>
    </row>
    <row r="16" spans="1:30" ht="10.5">
      <c r="A16" s="24" t="str">
        <f>'Форма 4'!A189</f>
        <v>5.</v>
      </c>
      <c r="B16" s="24">
        <f t="shared" si="0"/>
        <v>2105.27</v>
      </c>
      <c r="C16" s="24">
        <f>ROUND('Форма 4'!C189*'Базовые цены за единицу'!C16,2)</f>
        <v>340.86</v>
      </c>
      <c r="D16" s="24">
        <f>ROUND('Форма 4'!C189*'Базовые цены за единицу'!D16,2)</f>
        <v>23.27</v>
      </c>
      <c r="E16" s="24">
        <f>ROUND('Форма 4'!C189*'Базовые цены за единицу'!E16,2)</f>
        <v>0.81</v>
      </c>
      <c r="F16" s="24">
        <f>ROUND('Форма 4'!C189*'Базовые цены за единицу'!F16,2)</f>
        <v>1741.14</v>
      </c>
      <c r="G16" s="24">
        <f>ROUND('Форма 4'!C189*'Базовые цены за единицу'!G16,2)</f>
        <v>0</v>
      </c>
      <c r="H16" s="24">
        <f>ROUND('Форма 4'!C189*'Базовые цены за единицу'!H16,2)</f>
        <v>0</v>
      </c>
      <c r="I16" s="28" t="e">
        <f>ОКРУГЛВСЕ('Форма 4'!C189*'Базовые цены за единицу'!I16,8)</f>
        <v>#NAME?</v>
      </c>
      <c r="J16" s="25" t="e">
        <f>ОКРУГЛВСЕ('Форма 4'!C189*'Базовые цены за единицу'!J16,8)</f>
        <v>#NAME?</v>
      </c>
      <c r="K16" s="28" t="e">
        <f>ОКРУГЛВСЕ('Форма 4'!C189*'Базовые цены за единицу'!K16,8)</f>
        <v>#NAME?</v>
      </c>
      <c r="L16" s="24">
        <f>ROUND('Форма 4'!C189*'Базовые цены за единицу'!L16,2)</f>
        <v>0</v>
      </c>
      <c r="M16" s="24">
        <f>ROUND('Форма 4'!C189*'Базовые цены за единицу'!M16,2)</f>
        <v>0</v>
      </c>
      <c r="N16" s="24">
        <f>ROUND((C16+E16)*'Форма 4'!C200/100,2)</f>
        <v>351.92</v>
      </c>
      <c r="O16" s="24">
        <f>ROUND((C16+E16)*'Форма 4'!C203/100,2)</f>
        <v>205</v>
      </c>
      <c r="P16" s="24">
        <f>ROUND('Форма 4'!C189*'Базовые цены за единицу'!P16,2)</f>
        <v>351.08</v>
      </c>
      <c r="Q16" s="24">
        <f>ROUND('Форма 4'!C189*'Базовые цены за единицу'!Q16,2)</f>
        <v>0.84</v>
      </c>
      <c r="R16" s="24">
        <f>ROUND('Форма 4'!C189*'Базовые цены за единицу'!R16,2)</f>
        <v>204.52</v>
      </c>
      <c r="S16" s="24">
        <f>ROUND('Форма 4'!C189*'Базовые цены за единицу'!S16,2)</f>
        <v>0.49</v>
      </c>
      <c r="T16" s="24">
        <f>ROUND('Форма 4'!C189*'Базовые цены за единицу'!T16,2)</f>
        <v>0</v>
      </c>
      <c r="U16" s="24">
        <f>ROUND('Форма 4'!C189*'Базовые цены за единицу'!U16,2)</f>
        <v>0</v>
      </c>
      <c r="V16" s="24">
        <f>ROUND('Форма 4'!C189*'Базовые цены за единицу'!V16,2)</f>
        <v>0</v>
      </c>
      <c r="X16" s="24">
        <f>ROUND('Форма 4'!C189*'Базовые цены за единицу'!X16,2)</f>
        <v>0</v>
      </c>
      <c r="Y16" s="24">
        <f>IF(Определители!I16="9",ROUND((C16+E16)*(Начисления!M16/100)*('Форма 4'!C200/100),2),0)</f>
        <v>0</v>
      </c>
      <c r="Z16" s="24">
        <f>IF(Определители!I16="9",ROUND((C16+E16)*(100-Начисления!M16/100)*('Форма 4'!C200/100),2),0)</f>
        <v>0</v>
      </c>
      <c r="AA16" s="24">
        <f>IF(Определители!I16="9",ROUND((C16+E16)*(Начисления!M16/100)*('Форма 4'!C203/100),2),0)</f>
        <v>0</v>
      </c>
      <c r="AB16" s="24">
        <f>IF(Определители!I16="9",ROUND((C16+E16)*(100-Начисления!M16/100)*('Форма 4'!C203/100),2),0)</f>
        <v>0</v>
      </c>
      <c r="AC16" s="24">
        <f>IF(Определители!I16="9",ROUND(B16*Начисления!M16/100,2),0)</f>
        <v>0</v>
      </c>
      <c r="AD16" s="24">
        <f>IF(Определители!I16="9",ROUND(B16*(100-Начисления!M16)/100,2),0)</f>
        <v>0</v>
      </c>
    </row>
    <row r="17" spans="1:30" ht="10.5">
      <c r="A17" s="24" t="str">
        <f>'Форма 4'!A207</f>
        <v>6.</v>
      </c>
      <c r="B17" s="24">
        <f t="shared" si="0"/>
        <v>1833.48</v>
      </c>
      <c r="C17" s="24">
        <f>ROUND('Форма 4'!C207*'Базовые цены за единицу'!C17,2)</f>
        <v>1157.76</v>
      </c>
      <c r="D17" s="24">
        <f>ROUND('Форма 4'!C207*'Базовые цены за единицу'!D17,2)</f>
        <v>111.6</v>
      </c>
      <c r="E17" s="24">
        <f>ROUND('Форма 4'!C207*'Базовые цены за единицу'!E17,2)</f>
        <v>0</v>
      </c>
      <c r="F17" s="24">
        <f>ROUND('Форма 4'!C207*'Базовые цены за единицу'!F17,2)</f>
        <v>564.12</v>
      </c>
      <c r="G17" s="24">
        <f>ROUND('Форма 4'!C207*'Базовые цены за единицу'!G17,2)</f>
        <v>0</v>
      </c>
      <c r="H17" s="24">
        <f>ROUND('Форма 4'!C207*'Базовые цены за единицу'!H17,2)</f>
        <v>0</v>
      </c>
      <c r="I17" s="28" t="e">
        <f>ОКРУГЛВСЕ('Форма 4'!C207*'Базовые цены за единицу'!I17,8)</f>
        <v>#NAME?</v>
      </c>
      <c r="J17" s="25" t="e">
        <f>ОКРУГЛВСЕ('Форма 4'!C207*'Базовые цены за единицу'!J17,8)</f>
        <v>#NAME?</v>
      </c>
      <c r="K17" s="28" t="e">
        <f>ОКРУГЛВСЕ('Форма 4'!C207*'Базовые цены за единицу'!K17,8)</f>
        <v>#NAME?</v>
      </c>
      <c r="L17" s="24">
        <f>ROUND('Форма 4'!C207*'Базовые цены за единицу'!L17,2)</f>
        <v>0</v>
      </c>
      <c r="M17" s="24">
        <f>ROUND('Форма 4'!C207*'Базовые цены за единицу'!M17,2)</f>
        <v>0</v>
      </c>
      <c r="N17" s="24">
        <f>ROUND((C17+E17)*'Форма 4'!C219/100,2)</f>
        <v>1331.42</v>
      </c>
      <c r="O17" s="24">
        <f>ROUND((C17+E17)*'Форма 4'!C222/100,2)</f>
        <v>822.01</v>
      </c>
      <c r="P17" s="24">
        <f>ROUND('Форма 4'!C207*'Базовые цены за единицу'!P17,2)</f>
        <v>1331.46</v>
      </c>
      <c r="Q17" s="24">
        <f>ROUND('Форма 4'!C207*'Базовые цены за единицу'!Q17,2)</f>
        <v>0</v>
      </c>
      <c r="R17" s="24">
        <f>ROUND('Форма 4'!C207*'Базовые цены за единицу'!R17,2)</f>
        <v>822.06</v>
      </c>
      <c r="S17" s="24">
        <f>ROUND('Форма 4'!C207*'Базовые цены за единицу'!S17,2)</f>
        <v>0</v>
      </c>
      <c r="T17" s="24">
        <f>ROUND('Форма 4'!C207*'Базовые цены за единицу'!T17,2)</f>
        <v>0</v>
      </c>
      <c r="U17" s="24">
        <f>ROUND('Форма 4'!C207*'Базовые цены за единицу'!U17,2)</f>
        <v>0</v>
      </c>
      <c r="V17" s="24">
        <f>ROUND('Форма 4'!C207*'Базовые цены за единицу'!V17,2)</f>
        <v>0</v>
      </c>
      <c r="X17" s="24">
        <f>ROUND('Форма 4'!C207*'Базовые цены за единицу'!X17,2)</f>
        <v>0</v>
      </c>
      <c r="Y17" s="24">
        <f>IF(Определители!I17="9",ROUND((C17+E17)*(Начисления!M17/100)*('Форма 4'!C219/100),2),0)</f>
        <v>0</v>
      </c>
      <c r="Z17" s="24">
        <f>IF(Определители!I17="9",ROUND((C17+E17)*(100-Начисления!M17/100)*('Форма 4'!C219/100),2),0)</f>
        <v>0</v>
      </c>
      <c r="AA17" s="24">
        <f>IF(Определители!I17="9",ROUND((C17+E17)*(Начисления!M17/100)*('Форма 4'!C222/100),2),0)</f>
        <v>0</v>
      </c>
      <c r="AB17" s="24">
        <f>IF(Определители!I17="9",ROUND((C17+E17)*(100-Начисления!M17/100)*('Форма 4'!C222/100),2),0)</f>
        <v>0</v>
      </c>
      <c r="AC17" s="24">
        <f>IF(Определители!I17="9",ROUND(B17*Начисления!M17/100,2),0)</f>
        <v>0</v>
      </c>
      <c r="AD17" s="24">
        <f>IF(Определители!I17="9",ROUND(B17*(100-Начисления!M17)/100,2),0)</f>
        <v>0</v>
      </c>
    </row>
    <row r="18" spans="1:30" ht="10.5">
      <c r="A18" s="24" t="str">
        <f>'Форма 4'!A226</f>
        <v>7.</v>
      </c>
      <c r="B18" s="24">
        <f t="shared" si="0"/>
        <v>251.16</v>
      </c>
      <c r="C18" s="24">
        <f>ROUND('Форма 4'!C226*'Базовые цены за единицу'!C18,2)</f>
        <v>128.64</v>
      </c>
      <c r="D18" s="24">
        <f>ROUND('Форма 4'!C226*'Базовые цены за единицу'!D18,2)</f>
        <v>12.4</v>
      </c>
      <c r="E18" s="24">
        <f>ROUND('Форма 4'!C226*'Базовые цены за единицу'!E18,2)</f>
        <v>0</v>
      </c>
      <c r="F18" s="24">
        <f>ROUND('Форма 4'!C226*'Базовые цены за единицу'!F18,2)</f>
        <v>110.12</v>
      </c>
      <c r="G18" s="24">
        <f>ROUND('Форма 4'!C226*'Базовые цены за единицу'!G18,2)</f>
        <v>0</v>
      </c>
      <c r="H18" s="24">
        <f>ROUND('Форма 4'!C226*'Базовые цены за единицу'!H18,2)</f>
        <v>0</v>
      </c>
      <c r="I18" s="28" t="e">
        <f>ОКРУГЛВСЕ('Форма 4'!C226*'Базовые цены за единицу'!I18,8)</f>
        <v>#NAME?</v>
      </c>
      <c r="J18" s="25" t="e">
        <f>ОКРУГЛВСЕ('Форма 4'!C226*'Базовые цены за единицу'!J18,8)</f>
        <v>#NAME?</v>
      </c>
      <c r="K18" s="28" t="e">
        <f>ОКРУГЛВСЕ('Форма 4'!C226*'Базовые цены за единицу'!K18,8)</f>
        <v>#NAME?</v>
      </c>
      <c r="L18" s="24">
        <f>ROUND('Форма 4'!C226*'Базовые цены за единицу'!L18,2)</f>
        <v>0</v>
      </c>
      <c r="M18" s="24">
        <f>ROUND('Форма 4'!C226*'Базовые цены за единицу'!M18,2)</f>
        <v>0</v>
      </c>
      <c r="N18" s="24">
        <f>ROUND((C18+E18)*'Форма 4'!C238/100,2)</f>
        <v>147.94</v>
      </c>
      <c r="O18" s="24">
        <f>ROUND((C18+E18)*'Форма 4'!C241/100,2)</f>
        <v>91.33</v>
      </c>
      <c r="P18" s="24">
        <f>ROUND('Форма 4'!C226*'Базовые цены за единицу'!P18,2)</f>
        <v>147.94</v>
      </c>
      <c r="Q18" s="24">
        <f>ROUND('Форма 4'!C226*'Базовые цены за единицу'!Q18,2)</f>
        <v>0</v>
      </c>
      <c r="R18" s="24">
        <f>ROUND('Форма 4'!C226*'Базовые цены за единицу'!R18,2)</f>
        <v>91.34</v>
      </c>
      <c r="S18" s="24">
        <f>ROUND('Форма 4'!C226*'Базовые цены за единицу'!S18,2)</f>
        <v>0</v>
      </c>
      <c r="T18" s="24">
        <f>ROUND('Форма 4'!C226*'Базовые цены за единицу'!T18,2)</f>
        <v>0</v>
      </c>
      <c r="U18" s="24">
        <f>ROUND('Форма 4'!C226*'Базовые цены за единицу'!U18,2)</f>
        <v>0</v>
      </c>
      <c r="V18" s="24">
        <f>ROUND('Форма 4'!C226*'Базовые цены за единицу'!V18,2)</f>
        <v>0</v>
      </c>
      <c r="X18" s="24">
        <f>ROUND('Форма 4'!C226*'Базовые цены за единицу'!X18,2)</f>
        <v>0</v>
      </c>
      <c r="Y18" s="24">
        <f>IF(Определители!I18="9",ROUND((C18+E18)*(Начисления!M18/100)*('Форма 4'!C238/100),2),0)</f>
        <v>0</v>
      </c>
      <c r="Z18" s="24">
        <f>IF(Определители!I18="9",ROUND((C18+E18)*(100-Начисления!M18/100)*('Форма 4'!C238/100),2),0)</f>
        <v>0</v>
      </c>
      <c r="AA18" s="24">
        <f>IF(Определители!I18="9",ROUND((C18+E18)*(Начисления!M18/100)*('Форма 4'!C241/100),2),0)</f>
        <v>0</v>
      </c>
      <c r="AB18" s="24">
        <f>IF(Определители!I18="9",ROUND((C18+E18)*(100-Начисления!M18/100)*('Форма 4'!C241/100),2),0)</f>
        <v>0</v>
      </c>
      <c r="AC18" s="24">
        <f>IF(Определители!I18="9",ROUND(B18*Начисления!M18/100,2),0)</f>
        <v>0</v>
      </c>
      <c r="AD18" s="24">
        <f>IF(Определители!I18="9",ROUND(B18*(100-Начисления!M18)/100,2),0)</f>
        <v>0</v>
      </c>
    </row>
    <row r="19" spans="1:30" ht="10.5">
      <c r="A19" s="24" t="str">
        <f>'Форма 4'!A245</f>
        <v>8.</v>
      </c>
      <c r="B19" s="24">
        <f t="shared" si="0"/>
        <v>42.2</v>
      </c>
      <c r="C19" s="24">
        <f>ROUND('Форма 4'!C245*'Базовые цены за единицу'!C19,2)</f>
        <v>0</v>
      </c>
      <c r="D19" s="24">
        <f>ROUND('Форма 4'!C245*'Базовые цены за единицу'!D19,2)</f>
        <v>0</v>
      </c>
      <c r="E19" s="24">
        <f>ROUND('Форма 4'!C245*'Базовые цены за единицу'!E19,2)</f>
        <v>0</v>
      </c>
      <c r="F19" s="24">
        <f>ROUND('Форма 4'!C245*'Базовые цены за единицу'!F19,2)</f>
        <v>42.2</v>
      </c>
      <c r="G19" s="24">
        <f>ROUND('Форма 4'!C245*'Базовые цены за единицу'!G19,2)</f>
        <v>40.6</v>
      </c>
      <c r="H19" s="24">
        <f>ROUND('Форма 4'!C245*'Базовые цены за единицу'!H19,2)</f>
        <v>0</v>
      </c>
      <c r="I19" s="28" t="e">
        <f>ОКРУГЛВСЕ('Форма 4'!C245*'Базовые цены за единицу'!I19,8)</f>
        <v>#NAME?</v>
      </c>
      <c r="J19" s="25" t="e">
        <f>ОКРУГЛВСЕ('Форма 4'!C245*'Базовые цены за единицу'!J19,8)</f>
        <v>#NAME?</v>
      </c>
      <c r="K19" s="28" t="e">
        <f>ОКРУГЛВСЕ('Форма 4'!C245*'Базовые цены за единицу'!K19,8)</f>
        <v>#NAME?</v>
      </c>
      <c r="L19" s="24">
        <f>ROUND('Форма 4'!C245*'Базовые цены за единицу'!L19,2)</f>
        <v>0</v>
      </c>
      <c r="M19" s="24">
        <f>ROUND('Форма 4'!C245*'Базовые цены за единицу'!M19,2)</f>
        <v>0</v>
      </c>
      <c r="N19" s="24">
        <f>ROUND((C19+E19)*'Форма 4'!C256/100,2)</f>
        <v>0</v>
      </c>
      <c r="O19" s="24">
        <f>ROUND((C19+E19)*'Форма 4'!C259/100,2)</f>
        <v>0</v>
      </c>
      <c r="P19" s="24">
        <f>ROUND('Форма 4'!C245*'Базовые цены за единицу'!P19,2)</f>
        <v>0</v>
      </c>
      <c r="Q19" s="24">
        <f>ROUND('Форма 4'!C245*'Базовые цены за единицу'!Q19,2)</f>
        <v>0</v>
      </c>
      <c r="R19" s="24">
        <f>ROUND('Форма 4'!C245*'Базовые цены за единицу'!R19,2)</f>
        <v>0</v>
      </c>
      <c r="S19" s="24">
        <f>ROUND('Форма 4'!C245*'Базовые цены за единицу'!S19,2)</f>
        <v>0</v>
      </c>
      <c r="T19" s="24">
        <f>ROUND('Форма 4'!C245*'Базовые цены за единицу'!T19,2)</f>
        <v>0</v>
      </c>
      <c r="U19" s="24">
        <f>ROUND('Форма 4'!C245*'Базовые цены за единицу'!U19,2)</f>
        <v>0</v>
      </c>
      <c r="V19" s="24">
        <f>ROUND('Форма 4'!C245*'Базовые цены за единицу'!V19,2)</f>
        <v>0</v>
      </c>
      <c r="X19" s="24">
        <f>ROUND('Форма 4'!C245*'Базовые цены за единицу'!X19,2)</f>
        <v>0</v>
      </c>
      <c r="Y19" s="24">
        <f>IF(Определители!I19="9",ROUND((C19+E19)*(Начисления!M19/100)*('Форма 4'!C256/100),2),0)</f>
        <v>0</v>
      </c>
      <c r="Z19" s="24">
        <f>IF(Определители!I19="9",ROUND((C19+E19)*(100-Начисления!M19/100)*('Форма 4'!C256/100),2),0)</f>
        <v>0</v>
      </c>
      <c r="AA19" s="24">
        <f>IF(Определители!I19="9",ROUND((C19+E19)*(Начисления!M19/100)*('Форма 4'!C259/100),2),0)</f>
        <v>0</v>
      </c>
      <c r="AB19" s="24">
        <f>IF(Определители!I19="9",ROUND((C19+E19)*(100-Начисления!M19/100)*('Форма 4'!C259/100),2),0)</f>
        <v>0</v>
      </c>
      <c r="AC19" s="24">
        <f>IF(Определители!I19="9",ROUND(B19*Начисления!M19/100,2),0)</f>
        <v>0</v>
      </c>
      <c r="AD19" s="24">
        <f>IF(Определители!I19="9",ROUND(B19*(100-Начисления!M19)/100,2),0)</f>
        <v>0</v>
      </c>
    </row>
    <row r="20" spans="1:30" ht="10.5">
      <c r="A20" s="24" t="str">
        <f>'Форма 4'!A263</f>
        <v>9.</v>
      </c>
      <c r="B20" s="24">
        <f t="shared" si="0"/>
        <v>1.6</v>
      </c>
      <c r="C20" s="24">
        <f>ROUND('Форма 4'!C263*'Базовые цены за единицу'!C20,2)</f>
        <v>0</v>
      </c>
      <c r="D20" s="24">
        <f>ROUND('Форма 4'!C263*'Базовые цены за единицу'!D20,2)</f>
        <v>1.6</v>
      </c>
      <c r="E20" s="24">
        <f>ROUND('Форма 4'!C263*'Базовые цены за единицу'!E20,2)</f>
        <v>0</v>
      </c>
      <c r="F20" s="24">
        <f>ROUND('Форма 4'!C263*'Базовые цены за единицу'!F20,2)</f>
        <v>0</v>
      </c>
      <c r="G20" s="24">
        <f>ROUND('Форма 4'!C263*'Базовые цены за единицу'!G20,2)</f>
        <v>0</v>
      </c>
      <c r="H20" s="24">
        <f>ROUND('Форма 4'!C263*'Базовые цены за единицу'!H20,2)</f>
        <v>0</v>
      </c>
      <c r="I20" s="28" t="e">
        <f>ОКРУГЛВСЕ('Форма 4'!C263*'Базовые цены за единицу'!I20,8)</f>
        <v>#NAME?</v>
      </c>
      <c r="J20" s="25" t="e">
        <f>ОКРУГЛВСЕ('Форма 4'!C263*'Базовые цены за единицу'!J20,8)</f>
        <v>#NAME?</v>
      </c>
      <c r="K20" s="28" t="e">
        <f>ОКРУГЛВСЕ('Форма 4'!C263*'Базовые цены за единицу'!K20,8)</f>
        <v>#NAME?</v>
      </c>
      <c r="L20" s="24">
        <f>ROUND('Форма 4'!C263*'Базовые цены за единицу'!L20,2)</f>
        <v>0</v>
      </c>
      <c r="M20" s="24">
        <f>ROUND('Форма 4'!C263*'Базовые цены за единицу'!M20,2)</f>
        <v>0</v>
      </c>
      <c r="N20" s="24">
        <f>ROUND((C20+E20)*'Форма 4'!C274/100,2)</f>
        <v>0</v>
      </c>
      <c r="O20" s="24">
        <f>ROUND((C20+E20)*'Форма 4'!C277/100,2)</f>
        <v>0</v>
      </c>
      <c r="P20" s="24">
        <f>ROUND('Форма 4'!C263*'Базовые цены за единицу'!P20,2)</f>
        <v>0</v>
      </c>
      <c r="Q20" s="24">
        <f>ROUND('Форма 4'!C263*'Базовые цены за единицу'!Q20,2)</f>
        <v>0</v>
      </c>
      <c r="R20" s="24">
        <f>ROUND('Форма 4'!C263*'Базовые цены за единицу'!R20,2)</f>
        <v>0</v>
      </c>
      <c r="S20" s="24">
        <f>ROUND('Форма 4'!C263*'Базовые цены за единицу'!S20,2)</f>
        <v>0</v>
      </c>
      <c r="T20" s="24">
        <f>ROUND('Форма 4'!C263*'Базовые цены за единицу'!T20,2)</f>
        <v>0</v>
      </c>
      <c r="U20" s="24">
        <f>ROUND('Форма 4'!C263*'Базовые цены за единицу'!U20,2)</f>
        <v>0</v>
      </c>
      <c r="V20" s="24">
        <f>ROUND('Форма 4'!C263*'Базовые цены за единицу'!V20,2)</f>
        <v>0</v>
      </c>
      <c r="X20" s="24">
        <f>ROUND('Форма 4'!C263*'Базовые цены за единицу'!X20,2)</f>
        <v>0</v>
      </c>
      <c r="Y20" s="24">
        <f>IF(Определители!I20="9",ROUND((C20+E20)*(Начисления!M20/100)*('Форма 4'!C274/100),2),0)</f>
        <v>0</v>
      </c>
      <c r="Z20" s="24">
        <f>IF(Определители!I20="9",ROUND((C20+E20)*(100-Начисления!M20/100)*('Форма 4'!C274/100),2),0)</f>
        <v>0</v>
      </c>
      <c r="AA20" s="24">
        <f>IF(Определители!I20="9",ROUND((C20+E20)*(Начисления!M20/100)*('Форма 4'!C277/100),2),0)</f>
        <v>0</v>
      </c>
      <c r="AB20" s="24">
        <f>IF(Определители!I20="9",ROUND((C20+E20)*(100-Начисления!M20/100)*('Форма 4'!C277/100),2),0)</f>
        <v>0</v>
      </c>
      <c r="AC20" s="24">
        <f>IF(Определители!I20="9",ROUND(B20*Начисления!M20/100,2),0)</f>
        <v>0</v>
      </c>
      <c r="AD20" s="24">
        <f>IF(Определители!I20="9",ROUND(B20*(100-Начисления!M20)/100,2),0)</f>
        <v>0</v>
      </c>
    </row>
    <row r="21" spans="1:30" ht="10.5">
      <c r="A21" s="24" t="str">
        <f>'Форма 4'!A281</f>
        <v>10.</v>
      </c>
      <c r="B21" s="24">
        <f t="shared" si="0"/>
        <v>3.6</v>
      </c>
      <c r="C21" s="24">
        <f>ROUND('Форма 4'!C281*'Базовые цены за единицу'!C21,2)</f>
        <v>0</v>
      </c>
      <c r="D21" s="24">
        <f>ROUND('Форма 4'!C281*'Базовые цены за единицу'!D21,2)</f>
        <v>0</v>
      </c>
      <c r="E21" s="24">
        <f>ROUND('Форма 4'!C281*'Базовые цены за единицу'!E21,2)</f>
        <v>0</v>
      </c>
      <c r="F21" s="24">
        <f>ROUND('Форма 4'!C281*'Базовые цены за единицу'!F21,2)</f>
        <v>3.6</v>
      </c>
      <c r="G21" s="24">
        <f>ROUND('Форма 4'!C281*'Базовые цены за единицу'!G21,2)</f>
        <v>0</v>
      </c>
      <c r="H21" s="24">
        <f>ROUND('Форма 4'!C281*'Базовые цены за единицу'!H21,2)</f>
        <v>0</v>
      </c>
      <c r="I21" s="28" t="e">
        <f>ОКРУГЛВСЕ('Форма 4'!C281*'Базовые цены за единицу'!I21,8)</f>
        <v>#NAME?</v>
      </c>
      <c r="J21" s="25" t="e">
        <f>ОКРУГЛВСЕ('Форма 4'!C281*'Базовые цены за единицу'!J21,8)</f>
        <v>#NAME?</v>
      </c>
      <c r="K21" s="28" t="e">
        <f>ОКРУГЛВСЕ('Форма 4'!C281*'Базовые цены за единицу'!K21,8)</f>
        <v>#NAME?</v>
      </c>
      <c r="L21" s="24">
        <f>ROUND('Форма 4'!C281*'Базовые цены за единицу'!L21,2)</f>
        <v>0</v>
      </c>
      <c r="M21" s="24">
        <f>ROUND('Форма 4'!C281*'Базовые цены за единицу'!M21,2)</f>
        <v>0</v>
      </c>
      <c r="N21" s="24">
        <f>ROUND((C21+E21)*'Форма 4'!C292/100,2)</f>
        <v>0</v>
      </c>
      <c r="O21" s="24">
        <f>ROUND((C21+E21)*'Форма 4'!C295/100,2)</f>
        <v>0</v>
      </c>
      <c r="P21" s="24">
        <f>ROUND('Форма 4'!C281*'Базовые цены за единицу'!P21,2)</f>
        <v>0</v>
      </c>
      <c r="Q21" s="24">
        <f>ROUND('Форма 4'!C281*'Базовые цены за единицу'!Q21,2)</f>
        <v>0</v>
      </c>
      <c r="R21" s="24">
        <f>ROUND('Форма 4'!C281*'Базовые цены за единицу'!R21,2)</f>
        <v>0</v>
      </c>
      <c r="S21" s="24">
        <f>ROUND('Форма 4'!C281*'Базовые цены за единицу'!S21,2)</f>
        <v>0</v>
      </c>
      <c r="T21" s="24">
        <f>ROUND('Форма 4'!C281*'Базовые цены за единицу'!T21,2)</f>
        <v>0</v>
      </c>
      <c r="U21" s="24">
        <f>ROUND('Форма 4'!C281*'Базовые цены за единицу'!U21,2)</f>
        <v>0</v>
      </c>
      <c r="V21" s="24">
        <f>ROUND('Форма 4'!C281*'Базовые цены за единицу'!V21,2)</f>
        <v>0</v>
      </c>
      <c r="X21" s="24">
        <f>ROUND('Форма 4'!C281*'Базовые цены за единицу'!X21,2)</f>
        <v>0</v>
      </c>
      <c r="Y21" s="24">
        <f>IF(Определители!I21="9",ROUND((C21+E21)*(Начисления!M21/100)*('Форма 4'!C292/100),2),0)</f>
        <v>0</v>
      </c>
      <c r="Z21" s="24">
        <f>IF(Определители!I21="9",ROUND((C21+E21)*(100-Начисления!M21/100)*('Форма 4'!C292/100),2),0)</f>
        <v>0</v>
      </c>
      <c r="AA21" s="24">
        <f>IF(Определители!I21="9",ROUND((C21+E21)*(Начисления!M21/100)*('Форма 4'!C295/100),2),0)</f>
        <v>0</v>
      </c>
      <c r="AB21" s="24">
        <f>IF(Определители!I21="9",ROUND((C21+E21)*(100-Начисления!M21/100)*('Форма 4'!C295/100),2),0)</f>
        <v>0</v>
      </c>
      <c r="AC21" s="24">
        <f>IF(Определители!I21="9",ROUND(B21*Начисления!M21/100,2),0)</f>
        <v>0</v>
      </c>
      <c r="AD21" s="24">
        <f>IF(Определители!I21="9",ROUND(B21*(100-Начисления!M21)/100,2),0)</f>
        <v>0</v>
      </c>
    </row>
    <row r="23" spans="2:10" ht="10.5">
      <c r="B23" s="53" t="s">
        <v>134</v>
      </c>
      <c r="C23" s="53"/>
      <c r="D23" s="53"/>
      <c r="E23" s="53"/>
      <c r="F23" s="53"/>
      <c r="G23" s="53"/>
      <c r="H23" s="53"/>
      <c r="I23" s="53"/>
      <c r="J23" s="53"/>
    </row>
    <row r="24" spans="2:10" ht="10.5">
      <c r="B24" s="53"/>
      <c r="C24" s="53"/>
      <c r="D24" s="53"/>
      <c r="E24" s="53"/>
      <c r="F24" s="53"/>
      <c r="G24" s="53"/>
      <c r="H24" s="53"/>
      <c r="I24" s="53"/>
      <c r="J24" s="53"/>
    </row>
    <row r="25" spans="1:30" ht="10.5">
      <c r="A25" s="24" t="str">
        <f>'Форма 4'!A387</f>
        <v>11.</v>
      </c>
      <c r="B25" s="24">
        <f>ROUND(C25+D25+F25,2)</f>
        <v>42.38</v>
      </c>
      <c r="C25" s="24">
        <f>ROUND('Форма 4'!C387*'Базовые цены за единицу'!C25,2)</f>
        <v>16.44</v>
      </c>
      <c r="D25" s="24">
        <f>ROUND('Форма 4'!C387*'Базовые цены за единицу'!D25,2)</f>
        <v>25.94</v>
      </c>
      <c r="E25" s="24">
        <f>ROUND('Форма 4'!C387*'Базовые цены за единицу'!E25,2)</f>
        <v>4.76</v>
      </c>
      <c r="F25" s="24">
        <f>ROUND('Форма 4'!C387*'Базовые цены за единицу'!F25,2)</f>
        <v>0</v>
      </c>
      <c r="G25" s="24">
        <f>ROUND('Форма 4'!C387*'Базовые цены за единицу'!G25,2)</f>
        <v>0</v>
      </c>
      <c r="H25" s="24">
        <f>ROUND('Форма 4'!C387*'Базовые цены за единицу'!H25,2)</f>
        <v>0</v>
      </c>
      <c r="I25" s="28" t="e">
        <f>ОКРУГЛВСЕ('Форма 4'!C387*'Базовые цены за единицу'!I25,8)</f>
        <v>#NAME?</v>
      </c>
      <c r="J25" s="25" t="e">
        <f>ОКРУГЛВСЕ('Форма 4'!C387*'Базовые цены за единицу'!J25,8)</f>
        <v>#NAME?</v>
      </c>
      <c r="K25" s="28" t="e">
        <f>ОКРУГЛВСЕ('Форма 4'!C387*'Базовые цены за единицу'!K25,8)</f>
        <v>#NAME?</v>
      </c>
      <c r="L25" s="24">
        <f>ROUND('Форма 4'!C387*'Базовые цены за единицу'!L25,2)</f>
        <v>0</v>
      </c>
      <c r="M25" s="24">
        <f>ROUND('Форма 4'!C387*'Базовые цены за единицу'!M25,2)</f>
        <v>0</v>
      </c>
      <c r="N25" s="24">
        <f>ROUND((C25+E25)*'Форма 4'!C398/100,2)</f>
        <v>20.99</v>
      </c>
      <c r="O25" s="24">
        <f>ROUND((C25+E25)*'Форма 4'!C401/100,2)</f>
        <v>12.72</v>
      </c>
      <c r="P25" s="24">
        <f>ROUND('Форма 4'!C387*'Базовые цены за единицу'!P25,2)</f>
        <v>16.27</v>
      </c>
      <c r="Q25" s="24">
        <f>ROUND('Форма 4'!C387*'Базовые цены за единицу'!Q25,2)</f>
        <v>4.72</v>
      </c>
      <c r="R25" s="24">
        <f>ROUND('Форма 4'!C387*'Базовые цены за единицу'!R25,2)</f>
        <v>9.86</v>
      </c>
      <c r="S25" s="24">
        <f>ROUND('Форма 4'!C387*'Базовые цены за единицу'!S25,2)</f>
        <v>2.86</v>
      </c>
      <c r="T25" s="24">
        <f>ROUND('Форма 4'!C387*'Базовые цены за единицу'!T25,2)</f>
        <v>0</v>
      </c>
      <c r="U25" s="24">
        <f>ROUND('Форма 4'!C387*'Базовые цены за единицу'!U25,2)</f>
        <v>0</v>
      </c>
      <c r="V25" s="24">
        <f>ROUND('Форма 4'!C387*'Базовые цены за единицу'!V25,2)</f>
        <v>0</v>
      </c>
      <c r="X25" s="24">
        <f>ROUND('Форма 4'!C387*'Базовые цены за единицу'!X25,2)</f>
        <v>0</v>
      </c>
      <c r="Y25" s="24">
        <f>IF(Определители!I25="9",ROUND((C25+E25)*(Начисления!M25/100)*('Форма 4'!C398/100),2),0)</f>
        <v>0</v>
      </c>
      <c r="Z25" s="24">
        <f>IF(Определители!I25="9",ROUND((C25+E25)*(100-Начисления!M25/100)*('Форма 4'!C398/100),2),0)</f>
        <v>0</v>
      </c>
      <c r="AA25" s="24">
        <f>IF(Определители!I25="9",ROUND((C25+E25)*(Начисления!M25/100)*('Форма 4'!C401/100),2),0)</f>
        <v>0</v>
      </c>
      <c r="AB25" s="24">
        <f>IF(Определители!I25="9",ROUND((C25+E25)*(100-Начисления!M25/100)*('Форма 4'!C401/100),2),0)</f>
        <v>0</v>
      </c>
      <c r="AC25" s="24">
        <f>IF(Определители!I25="9",ROUND(B25*Начисления!M25/100,2),0)</f>
        <v>0</v>
      </c>
      <c r="AD25" s="24">
        <f>IF(Определители!I25="9",ROUND(B25*(100-Начисления!M25)/100,2),0)</f>
        <v>0</v>
      </c>
    </row>
    <row r="26" spans="1:30" ht="10.5">
      <c r="A26" s="24" t="str">
        <f>'Форма 4'!A405</f>
        <v>12.</v>
      </c>
      <c r="B26" s="24">
        <f>ROUND(C26+D26+F26,2)</f>
        <v>96.72</v>
      </c>
      <c r="C26" s="24">
        <f>ROUND('Форма 4'!C405*'Базовые цены за единицу'!C26,2)</f>
        <v>58.84</v>
      </c>
      <c r="D26" s="24">
        <f>ROUND('Форма 4'!C405*'Базовые цены за единицу'!D26,2)</f>
        <v>0.16</v>
      </c>
      <c r="E26" s="24">
        <f>ROUND('Форма 4'!C405*'Базовые цены за единицу'!E26,2)</f>
        <v>0.08</v>
      </c>
      <c r="F26" s="24">
        <f>ROUND('Форма 4'!C405*'Базовые цены за единицу'!F26,2)</f>
        <v>37.72</v>
      </c>
      <c r="G26" s="24">
        <f>ROUND('Форма 4'!C405*'Базовые цены за единицу'!G26,2)</f>
        <v>0</v>
      </c>
      <c r="H26" s="24">
        <f>ROUND('Форма 4'!C405*'Базовые цены за единицу'!H26,2)</f>
        <v>0</v>
      </c>
      <c r="I26" s="28" t="e">
        <f>ОКРУГЛВСЕ('Форма 4'!C405*'Базовые цены за единицу'!I26,8)</f>
        <v>#NAME?</v>
      </c>
      <c r="J26" s="25" t="e">
        <f>ОКРУГЛВСЕ('Форма 4'!C405*'Базовые цены за единицу'!J26,8)</f>
        <v>#NAME?</v>
      </c>
      <c r="K26" s="28" t="e">
        <f>ОКРУГЛВСЕ('Форма 4'!C405*'Базовые цены за единицу'!K26,8)</f>
        <v>#NAME?</v>
      </c>
      <c r="L26" s="24">
        <f>ROUND('Форма 4'!C405*'Базовые цены за единицу'!L26,2)</f>
        <v>0</v>
      </c>
      <c r="M26" s="24">
        <f>ROUND('Форма 4'!C405*'Базовые цены за единицу'!M26,2)</f>
        <v>0</v>
      </c>
      <c r="N26" s="24">
        <f>ROUND((C26+E26)*'Форма 4'!C416/100,2)</f>
        <v>45.96</v>
      </c>
      <c r="O26" s="24">
        <f>ROUND((C26+E26)*'Форма 4'!C419/100,2)</f>
        <v>29.46</v>
      </c>
      <c r="P26" s="24">
        <f>ROUND('Форма 4'!C405*'Базовые цены за единицу'!P26,2)</f>
        <v>45.9</v>
      </c>
      <c r="Q26" s="24">
        <f>ROUND('Форма 4'!C405*'Базовые цены за единицу'!Q26,2)</f>
        <v>0.06</v>
      </c>
      <c r="R26" s="24">
        <f>ROUND('Форма 4'!C405*'Базовые цены за единицу'!R26,2)</f>
        <v>29.42</v>
      </c>
      <c r="S26" s="24">
        <f>ROUND('Форма 4'!C405*'Базовые цены за единицу'!S26,2)</f>
        <v>0.04</v>
      </c>
      <c r="T26" s="24">
        <f>ROUND('Форма 4'!C405*'Базовые цены за единицу'!T26,2)</f>
        <v>0</v>
      </c>
      <c r="U26" s="24">
        <f>ROUND('Форма 4'!C405*'Базовые цены за единицу'!U26,2)</f>
        <v>0</v>
      </c>
      <c r="V26" s="24">
        <f>ROUND('Форма 4'!C405*'Базовые цены за единицу'!V26,2)</f>
        <v>0</v>
      </c>
      <c r="X26" s="24">
        <f>ROUND('Форма 4'!C405*'Базовые цены за единицу'!X26,2)</f>
        <v>0</v>
      </c>
      <c r="Y26" s="24">
        <f>IF(Определители!I26="9",ROUND((C26+E26)*(Начисления!M26/100)*('Форма 4'!C416/100),2),0)</f>
        <v>0</v>
      </c>
      <c r="Z26" s="24">
        <f>IF(Определители!I26="9",ROUND((C26+E26)*(100-Начисления!M26/100)*('Форма 4'!C416/100),2),0)</f>
        <v>0</v>
      </c>
      <c r="AA26" s="24">
        <f>IF(Определители!I26="9",ROUND((C26+E26)*(Начисления!M26/100)*('Форма 4'!C419/100),2),0)</f>
        <v>0</v>
      </c>
      <c r="AB26" s="24">
        <f>IF(Определители!I26="9",ROUND((C26+E26)*(100-Начисления!M26/100)*('Форма 4'!C419/100),2),0)</f>
        <v>0</v>
      </c>
      <c r="AC26" s="24">
        <f>IF(Определители!I26="9",ROUND(B26*Начисления!M26/100,2),0)</f>
        <v>0</v>
      </c>
      <c r="AD26" s="24">
        <f>IF(Определители!I26="9",ROUND(B26*(100-Начисления!M26)/100,2),0)</f>
        <v>0</v>
      </c>
    </row>
  </sheetData>
  <sheetProtection/>
  <mergeCells count="7">
    <mergeCell ref="B23:J24"/>
    <mergeCell ref="A2:J2"/>
    <mergeCell ref="B3:J3"/>
    <mergeCell ref="B4:J4"/>
    <mergeCell ref="A5:J5"/>
    <mergeCell ref="B7:J8"/>
    <mergeCell ref="B13:J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2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16384" width="9.140625" style="24" customWidth="1"/>
  </cols>
  <sheetData>
    <row r="1" spans="1:50" s="26" customFormat="1" ht="10.5">
      <c r="A1" s="8"/>
      <c r="B1" s="26" t="s">
        <v>180</v>
      </c>
      <c r="C1" s="26" t="s">
        <v>181</v>
      </c>
      <c r="D1" s="26" t="s">
        <v>182</v>
      </c>
      <c r="E1" s="26" t="s">
        <v>183</v>
      </c>
      <c r="F1" s="26" t="s">
        <v>184</v>
      </c>
      <c r="G1" s="26" t="s">
        <v>185</v>
      </c>
      <c r="H1" s="26" t="s">
        <v>186</v>
      </c>
      <c r="I1" s="26" t="s">
        <v>187</v>
      </c>
      <c r="J1" s="26" t="s">
        <v>188</v>
      </c>
      <c r="K1" s="26" t="s">
        <v>189</v>
      </c>
      <c r="L1" s="26" t="s">
        <v>190</v>
      </c>
      <c r="M1" s="26" t="s">
        <v>191</v>
      </c>
      <c r="N1" s="26" t="s">
        <v>192</v>
      </c>
      <c r="O1" s="26" t="s">
        <v>193</v>
      </c>
      <c r="P1" s="26" t="s">
        <v>194</v>
      </c>
      <c r="Q1" s="26" t="s">
        <v>195</v>
      </c>
      <c r="R1" s="26" t="s">
        <v>196</v>
      </c>
      <c r="S1" s="26" t="s">
        <v>197</v>
      </c>
      <c r="T1" s="26" t="s">
        <v>198</v>
      </c>
      <c r="U1" s="26" t="s">
        <v>199</v>
      </c>
      <c r="V1" s="26" t="s">
        <v>200</v>
      </c>
      <c r="W1" s="26" t="s">
        <v>201</v>
      </c>
      <c r="X1" s="26" t="s">
        <v>202</v>
      </c>
      <c r="Y1" s="26" t="s">
        <v>203</v>
      </c>
      <c r="Z1" s="26" t="s">
        <v>204</v>
      </c>
      <c r="AA1" s="26" t="s">
        <v>205</v>
      </c>
      <c r="AB1" s="26" t="s">
        <v>206</v>
      </c>
      <c r="AC1" s="26" t="s">
        <v>207</v>
      </c>
      <c r="AD1" s="26" t="s">
        <v>208</v>
      </c>
      <c r="AE1" s="26" t="s">
        <v>209</v>
      </c>
      <c r="AF1" s="26" t="s">
        <v>210</v>
      </c>
      <c r="AG1" s="26" t="s">
        <v>211</v>
      </c>
      <c r="AH1" s="26" t="s">
        <v>212</v>
      </c>
      <c r="AI1" s="26" t="s">
        <v>213</v>
      </c>
      <c r="AJ1" s="26" t="s">
        <v>214</v>
      </c>
      <c r="AK1" s="26" t="s">
        <v>215</v>
      </c>
      <c r="AL1" s="26" t="s">
        <v>216</v>
      </c>
      <c r="AM1" s="26" t="s">
        <v>217</v>
      </c>
      <c r="AN1" s="26" t="s">
        <v>218</v>
      </c>
      <c r="AO1" s="26" t="s">
        <v>219</v>
      </c>
      <c r="AP1" s="26" t="s">
        <v>220</v>
      </c>
      <c r="AQ1" s="26" t="s">
        <v>221</v>
      </c>
      <c r="AR1" s="26" t="s">
        <v>222</v>
      </c>
      <c r="AS1" s="26" t="s">
        <v>223</v>
      </c>
      <c r="AT1" s="26" t="s">
        <v>224</v>
      </c>
      <c r="AU1" s="26" t="s">
        <v>225</v>
      </c>
      <c r="AV1" s="26" t="s">
        <v>226</v>
      </c>
      <c r="AW1" s="26" t="s">
        <v>227</v>
      </c>
      <c r="AX1" s="26" t="s">
        <v>228</v>
      </c>
    </row>
    <row r="2" spans="1:10" ht="10.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0.5">
      <c r="A3" s="27"/>
      <c r="B3" s="64" t="s">
        <v>178</v>
      </c>
      <c r="C3" s="64"/>
      <c r="D3" s="64"/>
      <c r="E3" s="64"/>
      <c r="F3" s="64"/>
      <c r="G3" s="64"/>
      <c r="H3" s="64"/>
      <c r="I3" s="64"/>
      <c r="J3" s="64"/>
    </row>
    <row r="4" spans="1:10" ht="10.5">
      <c r="A4" s="27"/>
      <c r="B4" s="64" t="s">
        <v>179</v>
      </c>
      <c r="C4" s="64"/>
      <c r="D4" s="64"/>
      <c r="E4" s="64"/>
      <c r="F4" s="64"/>
      <c r="G4" s="64"/>
      <c r="H4" s="64"/>
      <c r="I4" s="64"/>
      <c r="J4" s="64"/>
    </row>
    <row r="5" spans="1:10" ht="10.5">
      <c r="A5" s="62"/>
      <c r="B5" s="63"/>
      <c r="C5" s="63"/>
      <c r="D5" s="63"/>
      <c r="E5" s="63"/>
      <c r="F5" s="63"/>
      <c r="G5" s="63"/>
      <c r="H5" s="63"/>
      <c r="I5" s="63"/>
      <c r="J5" s="63"/>
    </row>
    <row r="7" spans="2:10" ht="10.5">
      <c r="B7" s="53" t="s">
        <v>28</v>
      </c>
      <c r="C7" s="53"/>
      <c r="D7" s="53"/>
      <c r="E7" s="53"/>
      <c r="F7" s="53"/>
      <c r="G7" s="53"/>
      <c r="H7" s="53"/>
      <c r="I7" s="53"/>
      <c r="J7" s="53"/>
    </row>
    <row r="8" spans="2:10" ht="10.5">
      <c r="B8" s="53"/>
      <c r="C8" s="53"/>
      <c r="D8" s="53"/>
      <c r="E8" s="53"/>
      <c r="F8" s="53"/>
      <c r="G8" s="53"/>
      <c r="H8" s="53"/>
      <c r="I8" s="53"/>
      <c r="J8" s="53"/>
    </row>
    <row r="9" spans="1:50" ht="10.5">
      <c r="A9" s="25" t="str">
        <f>'Форма 4'!A29</f>
        <v>1.</v>
      </c>
      <c r="B9" s="25">
        <v>1</v>
      </c>
      <c r="C9" s="25">
        <v>1</v>
      </c>
      <c r="D9" s="25">
        <v>1</v>
      </c>
      <c r="E9" s="25">
        <v>1</v>
      </c>
      <c r="F9" s="25">
        <v>1</v>
      </c>
      <c r="G9" s="25">
        <v>1</v>
      </c>
      <c r="H9" s="25">
        <v>1</v>
      </c>
      <c r="I9" s="25">
        <v>1</v>
      </c>
      <c r="J9" s="25">
        <v>1</v>
      </c>
      <c r="K9" s="25">
        <v>0</v>
      </c>
      <c r="L9" s="25">
        <v>0</v>
      </c>
      <c r="M9" s="25">
        <v>100</v>
      </c>
      <c r="N9" s="25">
        <v>0</v>
      </c>
      <c r="O9" s="25">
        <v>0</v>
      </c>
      <c r="P9" s="25">
        <v>1</v>
      </c>
      <c r="Q9" s="25">
        <v>1</v>
      </c>
      <c r="R9" s="25">
        <v>0</v>
      </c>
      <c r="S9" s="25">
        <v>0</v>
      </c>
      <c r="T9" s="25">
        <v>1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1.7</v>
      </c>
      <c r="AH9" s="25">
        <v>1.6</v>
      </c>
      <c r="AI9" s="25">
        <v>1.29</v>
      </c>
      <c r="AJ9" s="25">
        <v>0.092</v>
      </c>
      <c r="AK9" s="25">
        <v>0.18</v>
      </c>
      <c r="AL9" s="25">
        <v>1</v>
      </c>
      <c r="AM9" s="25">
        <v>1</v>
      </c>
      <c r="AN9" s="25">
        <v>0.2</v>
      </c>
      <c r="AO9" s="25">
        <v>1.5</v>
      </c>
      <c r="AP9" s="25">
        <v>1</v>
      </c>
      <c r="AQ9" s="25">
        <v>1</v>
      </c>
      <c r="AR9" s="25">
        <v>1</v>
      </c>
      <c r="AS9" s="25">
        <v>1</v>
      </c>
      <c r="AT9" s="25">
        <v>1</v>
      </c>
      <c r="AU9" s="25">
        <v>100</v>
      </c>
      <c r="AV9" s="25">
        <v>1</v>
      </c>
      <c r="AW9" s="25">
        <v>1</v>
      </c>
      <c r="AX9" s="25">
        <v>1</v>
      </c>
    </row>
    <row r="10" spans="1:50" ht="10.5">
      <c r="A10" s="25" t="str">
        <f>'Форма 4'!A47</f>
        <v>2.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0</v>
      </c>
      <c r="L10" s="25">
        <v>0</v>
      </c>
      <c r="M10" s="25">
        <v>100</v>
      </c>
      <c r="N10" s="25">
        <v>0</v>
      </c>
      <c r="O10" s="25">
        <v>0</v>
      </c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1.7</v>
      </c>
      <c r="AH10" s="25">
        <v>1.6</v>
      </c>
      <c r="AI10" s="25">
        <v>1.29</v>
      </c>
      <c r="AJ10" s="25">
        <v>0.092</v>
      </c>
      <c r="AK10" s="25">
        <v>0.18</v>
      </c>
      <c r="AL10" s="25">
        <v>1</v>
      </c>
      <c r="AM10" s="25">
        <v>1</v>
      </c>
      <c r="AN10" s="25">
        <v>0.2</v>
      </c>
      <c r="AO10" s="25">
        <v>1.5</v>
      </c>
      <c r="AP10" s="25">
        <v>1</v>
      </c>
      <c r="AQ10" s="25">
        <v>1</v>
      </c>
      <c r="AR10" s="25">
        <v>1</v>
      </c>
      <c r="AS10" s="25">
        <v>1</v>
      </c>
      <c r="AT10" s="25">
        <v>1</v>
      </c>
      <c r="AU10" s="25">
        <v>100</v>
      </c>
      <c r="AV10" s="25">
        <v>1</v>
      </c>
      <c r="AW10" s="25">
        <v>1</v>
      </c>
      <c r="AX10" s="25">
        <v>1</v>
      </c>
    </row>
    <row r="11" spans="1:50" ht="10.5">
      <c r="A11" s="25" t="str">
        <f>'Форма 4'!A65</f>
        <v>3.</v>
      </c>
      <c r="B11" s="25">
        <v>1</v>
      </c>
      <c r="C11" s="25">
        <v>1</v>
      </c>
      <c r="D11" s="25">
        <v>1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0</v>
      </c>
      <c r="L11" s="25">
        <v>0</v>
      </c>
      <c r="M11" s="25">
        <v>100</v>
      </c>
      <c r="N11" s="25">
        <v>0</v>
      </c>
      <c r="O11" s="25">
        <v>0</v>
      </c>
      <c r="P11" s="25">
        <v>1</v>
      </c>
      <c r="Q11" s="25">
        <v>1</v>
      </c>
      <c r="R11" s="25">
        <v>0</v>
      </c>
      <c r="S11" s="25">
        <v>0</v>
      </c>
      <c r="T11" s="25">
        <v>1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1.7</v>
      </c>
      <c r="AH11" s="25">
        <v>1.6</v>
      </c>
      <c r="AI11" s="25">
        <v>1.29</v>
      </c>
      <c r="AJ11" s="25">
        <v>0.092</v>
      </c>
      <c r="AK11" s="25">
        <v>0.18</v>
      </c>
      <c r="AL11" s="25">
        <v>1</v>
      </c>
      <c r="AM11" s="25">
        <v>1</v>
      </c>
      <c r="AN11" s="25">
        <v>0.2</v>
      </c>
      <c r="AO11" s="25">
        <v>1.5</v>
      </c>
      <c r="AP11" s="25">
        <v>1</v>
      </c>
      <c r="AQ11" s="25">
        <v>1</v>
      </c>
      <c r="AR11" s="25">
        <v>1</v>
      </c>
      <c r="AS11" s="25">
        <v>1</v>
      </c>
      <c r="AT11" s="25">
        <v>1</v>
      </c>
      <c r="AU11" s="25">
        <v>100</v>
      </c>
      <c r="AV11" s="25">
        <v>1</v>
      </c>
      <c r="AW11" s="25">
        <v>1</v>
      </c>
      <c r="AX11" s="25">
        <v>1</v>
      </c>
    </row>
    <row r="13" spans="2:10" ht="10.5">
      <c r="B13" s="53" t="s">
        <v>117</v>
      </c>
      <c r="C13" s="53"/>
      <c r="D13" s="53"/>
      <c r="E13" s="53"/>
      <c r="F13" s="53"/>
      <c r="G13" s="53"/>
      <c r="H13" s="53"/>
      <c r="I13" s="53"/>
      <c r="J13" s="53"/>
    </row>
    <row r="14" spans="2:10" ht="10.5">
      <c r="B14" s="53"/>
      <c r="C14" s="53"/>
      <c r="D14" s="53"/>
      <c r="E14" s="53"/>
      <c r="F14" s="53"/>
      <c r="G14" s="53"/>
      <c r="H14" s="53"/>
      <c r="I14" s="53"/>
      <c r="J14" s="53"/>
    </row>
    <row r="15" spans="1:50" ht="10.5">
      <c r="A15" s="25" t="str">
        <f>'Форма 4'!A171</f>
        <v>4.</v>
      </c>
      <c r="B15" s="25">
        <v>1</v>
      </c>
      <c r="C15" s="25">
        <v>1</v>
      </c>
      <c r="D15" s="25">
        <v>1</v>
      </c>
      <c r="E15" s="25">
        <v>1</v>
      </c>
      <c r="F15" s="25">
        <v>1</v>
      </c>
      <c r="G15" s="25">
        <v>1</v>
      </c>
      <c r="H15" s="25">
        <v>1</v>
      </c>
      <c r="I15" s="25">
        <v>1</v>
      </c>
      <c r="J15" s="25">
        <v>1</v>
      </c>
      <c r="K15" s="25">
        <v>0</v>
      </c>
      <c r="L15" s="25">
        <v>0</v>
      </c>
      <c r="M15" s="25">
        <v>100</v>
      </c>
      <c r="N15" s="25">
        <v>0</v>
      </c>
      <c r="O15" s="25">
        <v>0</v>
      </c>
      <c r="P15" s="25">
        <v>1</v>
      </c>
      <c r="Q15" s="25">
        <v>1</v>
      </c>
      <c r="R15" s="25">
        <v>0</v>
      </c>
      <c r="S15" s="25">
        <v>0</v>
      </c>
      <c r="T15" s="25">
        <v>1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1.7</v>
      </c>
      <c r="AH15" s="25">
        <v>1.6</v>
      </c>
      <c r="AI15" s="25">
        <v>1.29</v>
      </c>
      <c r="AJ15" s="25">
        <v>0.092</v>
      </c>
      <c r="AK15" s="25">
        <v>0.18</v>
      </c>
      <c r="AL15" s="25">
        <v>1</v>
      </c>
      <c r="AM15" s="25">
        <v>1</v>
      </c>
      <c r="AN15" s="25">
        <v>0.2</v>
      </c>
      <c r="AO15" s="25">
        <v>1.5</v>
      </c>
      <c r="AP15" s="25">
        <v>1</v>
      </c>
      <c r="AQ15" s="25">
        <v>1</v>
      </c>
      <c r="AR15" s="25">
        <v>1</v>
      </c>
      <c r="AS15" s="25">
        <v>1</v>
      </c>
      <c r="AT15" s="25">
        <v>1</v>
      </c>
      <c r="AU15" s="25">
        <v>100</v>
      </c>
      <c r="AV15" s="25">
        <v>1</v>
      </c>
      <c r="AW15" s="25">
        <v>1</v>
      </c>
      <c r="AX15" s="25">
        <v>1</v>
      </c>
    </row>
    <row r="16" spans="1:50" ht="10.5">
      <c r="A16" s="25" t="str">
        <f>'Форма 4'!A189</f>
        <v>5.</v>
      </c>
      <c r="B16" s="25">
        <v>1</v>
      </c>
      <c r="C16" s="25">
        <v>1</v>
      </c>
      <c r="D16" s="25">
        <v>1</v>
      </c>
      <c r="E16" s="25">
        <v>1</v>
      </c>
      <c r="F16" s="25">
        <v>1</v>
      </c>
      <c r="G16" s="25">
        <v>1</v>
      </c>
      <c r="H16" s="25">
        <v>1</v>
      </c>
      <c r="I16" s="25">
        <v>1</v>
      </c>
      <c r="J16" s="25">
        <v>1</v>
      </c>
      <c r="K16" s="25">
        <v>0</v>
      </c>
      <c r="L16" s="25">
        <v>0</v>
      </c>
      <c r="M16" s="25">
        <v>100</v>
      </c>
      <c r="N16" s="25">
        <v>0</v>
      </c>
      <c r="O16" s="25">
        <v>0</v>
      </c>
      <c r="P16" s="25">
        <v>1</v>
      </c>
      <c r="Q16" s="25">
        <v>1</v>
      </c>
      <c r="R16" s="25">
        <v>0</v>
      </c>
      <c r="S16" s="25">
        <v>0</v>
      </c>
      <c r="T16" s="25">
        <v>1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1.7</v>
      </c>
      <c r="AH16" s="25">
        <v>1.6</v>
      </c>
      <c r="AI16" s="25">
        <v>1.29</v>
      </c>
      <c r="AJ16" s="25">
        <v>0.092</v>
      </c>
      <c r="AK16" s="25">
        <v>0.18</v>
      </c>
      <c r="AL16" s="25">
        <v>1</v>
      </c>
      <c r="AM16" s="25">
        <v>1</v>
      </c>
      <c r="AN16" s="25">
        <v>0.2</v>
      </c>
      <c r="AO16" s="25">
        <v>1.5</v>
      </c>
      <c r="AP16" s="25">
        <v>1</v>
      </c>
      <c r="AQ16" s="25">
        <v>1</v>
      </c>
      <c r="AR16" s="25">
        <v>1</v>
      </c>
      <c r="AS16" s="25">
        <v>1</v>
      </c>
      <c r="AT16" s="25">
        <v>1</v>
      </c>
      <c r="AU16" s="25">
        <v>100</v>
      </c>
      <c r="AV16" s="25">
        <v>1</v>
      </c>
      <c r="AW16" s="25">
        <v>1</v>
      </c>
      <c r="AX16" s="25">
        <v>1</v>
      </c>
    </row>
    <row r="17" spans="1:50" ht="10.5">
      <c r="A17" s="25" t="str">
        <f>'Форма 4'!A207</f>
        <v>6.</v>
      </c>
      <c r="B17" s="25">
        <v>1</v>
      </c>
      <c r="C17" s="25">
        <v>1</v>
      </c>
      <c r="D17" s="25">
        <v>1.25</v>
      </c>
      <c r="E17" s="25">
        <v>1.25</v>
      </c>
      <c r="F17" s="25">
        <v>1.15</v>
      </c>
      <c r="G17" s="25">
        <v>1</v>
      </c>
      <c r="H17" s="25">
        <v>1</v>
      </c>
      <c r="I17" s="25">
        <v>1</v>
      </c>
      <c r="J17" s="25">
        <v>1</v>
      </c>
      <c r="K17" s="25">
        <v>0</v>
      </c>
      <c r="L17" s="25">
        <v>0</v>
      </c>
      <c r="M17" s="25">
        <v>100</v>
      </c>
      <c r="N17" s="25">
        <v>0</v>
      </c>
      <c r="O17" s="25">
        <v>0</v>
      </c>
      <c r="P17" s="25">
        <v>1</v>
      </c>
      <c r="Q17" s="25">
        <v>1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1.7</v>
      </c>
      <c r="AH17" s="25">
        <v>1.6</v>
      </c>
      <c r="AI17" s="25">
        <v>1.29</v>
      </c>
      <c r="AJ17" s="25">
        <v>0.092</v>
      </c>
      <c r="AK17" s="25">
        <v>0.18</v>
      </c>
      <c r="AL17" s="25">
        <v>1</v>
      </c>
      <c r="AM17" s="25">
        <v>1</v>
      </c>
      <c r="AN17" s="25">
        <v>0.2</v>
      </c>
      <c r="AO17" s="25">
        <v>1.5</v>
      </c>
      <c r="AP17" s="25">
        <v>1</v>
      </c>
      <c r="AQ17" s="25">
        <v>1</v>
      </c>
      <c r="AR17" s="25">
        <v>1</v>
      </c>
      <c r="AS17" s="25">
        <v>1</v>
      </c>
      <c r="AT17" s="25">
        <v>1</v>
      </c>
      <c r="AU17" s="25">
        <v>100</v>
      </c>
      <c r="AV17" s="25">
        <v>1</v>
      </c>
      <c r="AW17" s="25">
        <v>1</v>
      </c>
      <c r="AX17" s="25">
        <v>1</v>
      </c>
    </row>
    <row r="18" spans="1:50" ht="10.5">
      <c r="A18" s="25" t="str">
        <f>'Форма 4'!A226</f>
        <v>7.</v>
      </c>
      <c r="B18" s="25">
        <v>1</v>
      </c>
      <c r="C18" s="25">
        <v>1</v>
      </c>
      <c r="D18" s="25">
        <v>1.25</v>
      </c>
      <c r="E18" s="25">
        <v>1.25</v>
      </c>
      <c r="F18" s="25">
        <v>1.15</v>
      </c>
      <c r="G18" s="25">
        <v>1</v>
      </c>
      <c r="H18" s="25">
        <v>1</v>
      </c>
      <c r="I18" s="25">
        <v>1</v>
      </c>
      <c r="J18" s="25">
        <v>1</v>
      </c>
      <c r="K18" s="25">
        <v>0</v>
      </c>
      <c r="L18" s="25">
        <v>0</v>
      </c>
      <c r="M18" s="25">
        <v>100</v>
      </c>
      <c r="N18" s="25">
        <v>0</v>
      </c>
      <c r="O18" s="25">
        <v>0</v>
      </c>
      <c r="P18" s="25">
        <v>1</v>
      </c>
      <c r="Q18" s="25">
        <v>1</v>
      </c>
      <c r="R18" s="25">
        <v>0</v>
      </c>
      <c r="S18" s="25">
        <v>0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1.7</v>
      </c>
      <c r="AH18" s="25">
        <v>1.6</v>
      </c>
      <c r="AI18" s="25">
        <v>1.29</v>
      </c>
      <c r="AJ18" s="25">
        <v>0.092</v>
      </c>
      <c r="AK18" s="25">
        <v>0.18</v>
      </c>
      <c r="AL18" s="25">
        <v>1</v>
      </c>
      <c r="AM18" s="25">
        <v>1</v>
      </c>
      <c r="AN18" s="25">
        <v>0.2</v>
      </c>
      <c r="AO18" s="25">
        <v>1.5</v>
      </c>
      <c r="AP18" s="25">
        <v>1</v>
      </c>
      <c r="AQ18" s="25">
        <v>1</v>
      </c>
      <c r="AR18" s="25">
        <v>1</v>
      </c>
      <c r="AS18" s="25">
        <v>1</v>
      </c>
      <c r="AT18" s="25">
        <v>1</v>
      </c>
      <c r="AU18" s="25">
        <v>100</v>
      </c>
      <c r="AV18" s="25">
        <v>1</v>
      </c>
      <c r="AW18" s="25">
        <v>1</v>
      </c>
      <c r="AX18" s="25">
        <v>1</v>
      </c>
    </row>
    <row r="19" spans="1:50" ht="10.5">
      <c r="A19" s="25" t="str">
        <f>'Форма 4'!A245</f>
        <v>8.</v>
      </c>
      <c r="B19" s="25">
        <v>1</v>
      </c>
      <c r="C19" s="25">
        <v>1</v>
      </c>
      <c r="D19" s="25">
        <v>1</v>
      </c>
      <c r="E19" s="25">
        <v>1</v>
      </c>
      <c r="F19" s="25">
        <v>1</v>
      </c>
      <c r="G19" s="25">
        <v>1</v>
      </c>
      <c r="H19" s="25">
        <v>1</v>
      </c>
      <c r="I19" s="25">
        <v>1</v>
      </c>
      <c r="J19" s="25">
        <v>1</v>
      </c>
      <c r="K19" s="25">
        <v>0</v>
      </c>
      <c r="L19" s="25">
        <v>0</v>
      </c>
      <c r="M19" s="25">
        <v>100</v>
      </c>
      <c r="N19" s="25">
        <v>0</v>
      </c>
      <c r="O19" s="25">
        <v>0</v>
      </c>
      <c r="P19" s="25">
        <v>1</v>
      </c>
      <c r="Q19" s="25">
        <v>1</v>
      </c>
      <c r="R19" s="25">
        <v>0</v>
      </c>
      <c r="S19" s="25">
        <v>0</v>
      </c>
      <c r="T19" s="25">
        <v>1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1.7</v>
      </c>
      <c r="AH19" s="25">
        <v>1.6</v>
      </c>
      <c r="AI19" s="25">
        <v>1.29</v>
      </c>
      <c r="AJ19" s="25">
        <v>0.092</v>
      </c>
      <c r="AK19" s="25">
        <v>0.18</v>
      </c>
      <c r="AL19" s="25">
        <v>1</v>
      </c>
      <c r="AM19" s="25">
        <v>1</v>
      </c>
      <c r="AN19" s="25">
        <v>0.2</v>
      </c>
      <c r="AO19" s="25">
        <v>1.5</v>
      </c>
      <c r="AP19" s="25">
        <v>1</v>
      </c>
      <c r="AQ19" s="25">
        <v>1</v>
      </c>
      <c r="AR19" s="25">
        <v>1</v>
      </c>
      <c r="AS19" s="25">
        <v>1</v>
      </c>
      <c r="AT19" s="25">
        <v>1</v>
      </c>
      <c r="AU19" s="25">
        <v>100</v>
      </c>
      <c r="AV19" s="25">
        <v>1</v>
      </c>
      <c r="AW19" s="25">
        <v>1</v>
      </c>
      <c r="AX19" s="25">
        <v>1</v>
      </c>
    </row>
    <row r="20" spans="1:50" ht="10.5">
      <c r="A20" s="25" t="str">
        <f>'Форма 4'!A263</f>
        <v>9.</v>
      </c>
      <c r="B20" s="25">
        <v>1</v>
      </c>
      <c r="C20" s="25">
        <v>1</v>
      </c>
      <c r="D20" s="25">
        <v>1</v>
      </c>
      <c r="E20" s="25">
        <v>1</v>
      </c>
      <c r="F20" s="25">
        <v>1</v>
      </c>
      <c r="G20" s="25">
        <v>1</v>
      </c>
      <c r="H20" s="25">
        <v>1</v>
      </c>
      <c r="I20" s="25">
        <v>1</v>
      </c>
      <c r="J20" s="25">
        <v>1</v>
      </c>
      <c r="K20" s="25">
        <v>0</v>
      </c>
      <c r="L20" s="25">
        <v>0</v>
      </c>
      <c r="M20" s="25">
        <v>100</v>
      </c>
      <c r="N20" s="25">
        <v>0</v>
      </c>
      <c r="O20" s="25">
        <v>0</v>
      </c>
      <c r="P20" s="25">
        <v>1</v>
      </c>
      <c r="Q20" s="25">
        <v>1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1.7</v>
      </c>
      <c r="AH20" s="25">
        <v>1.6</v>
      </c>
      <c r="AI20" s="25">
        <v>1.29</v>
      </c>
      <c r="AJ20" s="25">
        <v>0.092</v>
      </c>
      <c r="AK20" s="25">
        <v>0.18</v>
      </c>
      <c r="AL20" s="25">
        <v>1</v>
      </c>
      <c r="AM20" s="25">
        <v>1</v>
      </c>
      <c r="AN20" s="25">
        <v>0.2</v>
      </c>
      <c r="AO20" s="25">
        <v>1.5</v>
      </c>
      <c r="AP20" s="25">
        <v>1</v>
      </c>
      <c r="AQ20" s="25">
        <v>1</v>
      </c>
      <c r="AR20" s="25">
        <v>1</v>
      </c>
      <c r="AS20" s="25">
        <v>1</v>
      </c>
      <c r="AT20" s="25">
        <v>1</v>
      </c>
      <c r="AU20" s="25">
        <v>100</v>
      </c>
      <c r="AV20" s="25">
        <v>1</v>
      </c>
      <c r="AW20" s="25">
        <v>1</v>
      </c>
      <c r="AX20" s="25">
        <v>1</v>
      </c>
    </row>
    <row r="21" spans="1:50" ht="10.5">
      <c r="A21" s="25" t="str">
        <f>'Форма 4'!A281</f>
        <v>10.</v>
      </c>
      <c r="B21" s="25">
        <v>1</v>
      </c>
      <c r="C21" s="25">
        <v>1</v>
      </c>
      <c r="D21" s="25">
        <v>1</v>
      </c>
      <c r="E21" s="25">
        <v>1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0</v>
      </c>
      <c r="L21" s="25">
        <v>0</v>
      </c>
      <c r="M21" s="25">
        <v>100</v>
      </c>
      <c r="N21" s="25">
        <v>0</v>
      </c>
      <c r="O21" s="25">
        <v>0</v>
      </c>
      <c r="P21" s="25">
        <v>1</v>
      </c>
      <c r="Q21" s="25">
        <v>1</v>
      </c>
      <c r="R21" s="25">
        <v>0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1.7</v>
      </c>
      <c r="AH21" s="25">
        <v>1.6</v>
      </c>
      <c r="AI21" s="25">
        <v>1.29</v>
      </c>
      <c r="AJ21" s="25">
        <v>0.092</v>
      </c>
      <c r="AK21" s="25">
        <v>0.18</v>
      </c>
      <c r="AL21" s="25">
        <v>1</v>
      </c>
      <c r="AM21" s="25">
        <v>1</v>
      </c>
      <c r="AN21" s="25">
        <v>0.2</v>
      </c>
      <c r="AO21" s="25">
        <v>1.5</v>
      </c>
      <c r="AP21" s="25">
        <v>1</v>
      </c>
      <c r="AQ21" s="25">
        <v>1</v>
      </c>
      <c r="AR21" s="25">
        <v>1</v>
      </c>
      <c r="AS21" s="25">
        <v>1</v>
      </c>
      <c r="AT21" s="25">
        <v>1</v>
      </c>
      <c r="AU21" s="25">
        <v>100</v>
      </c>
      <c r="AV21" s="25">
        <v>1</v>
      </c>
      <c r="AW21" s="25">
        <v>1</v>
      </c>
      <c r="AX21" s="25">
        <v>1</v>
      </c>
    </row>
    <row r="23" spans="2:10" ht="10.5">
      <c r="B23" s="53" t="s">
        <v>134</v>
      </c>
      <c r="C23" s="53"/>
      <c r="D23" s="53"/>
      <c r="E23" s="53"/>
      <c r="F23" s="53"/>
      <c r="G23" s="53"/>
      <c r="H23" s="53"/>
      <c r="I23" s="53"/>
      <c r="J23" s="53"/>
    </row>
    <row r="24" spans="2:10" ht="10.5">
      <c r="B24" s="53"/>
      <c r="C24" s="53"/>
      <c r="D24" s="53"/>
      <c r="E24" s="53"/>
      <c r="F24" s="53"/>
      <c r="G24" s="53"/>
      <c r="H24" s="53"/>
      <c r="I24" s="53"/>
      <c r="J24" s="53"/>
    </row>
    <row r="25" spans="1:50" ht="10.5">
      <c r="A25" s="25" t="str">
        <f>'Форма 4'!A387</f>
        <v>11.</v>
      </c>
      <c r="B25" s="25">
        <v>1</v>
      </c>
      <c r="C25" s="25">
        <v>1</v>
      </c>
      <c r="D25" s="25">
        <v>1</v>
      </c>
      <c r="E25" s="25">
        <v>1</v>
      </c>
      <c r="F25" s="25">
        <v>1</v>
      </c>
      <c r="G25" s="25">
        <v>1</v>
      </c>
      <c r="H25" s="25">
        <v>1</v>
      </c>
      <c r="I25" s="25">
        <v>1</v>
      </c>
      <c r="J25" s="25">
        <v>1</v>
      </c>
      <c r="K25" s="25">
        <v>0</v>
      </c>
      <c r="L25" s="25">
        <v>0</v>
      </c>
      <c r="M25" s="25">
        <v>100</v>
      </c>
      <c r="N25" s="25">
        <v>0</v>
      </c>
      <c r="O25" s="25">
        <v>0</v>
      </c>
      <c r="P25" s="25">
        <v>1</v>
      </c>
      <c r="Q25" s="25">
        <v>1</v>
      </c>
      <c r="R25" s="25">
        <v>0</v>
      </c>
      <c r="S25" s="25">
        <v>0</v>
      </c>
      <c r="T25" s="25">
        <v>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1.7</v>
      </c>
      <c r="AH25" s="25">
        <v>1.6</v>
      </c>
      <c r="AI25" s="25">
        <v>1.29</v>
      </c>
      <c r="AJ25" s="25">
        <v>0.092</v>
      </c>
      <c r="AK25" s="25">
        <v>0.18</v>
      </c>
      <c r="AL25" s="25">
        <v>1</v>
      </c>
      <c r="AM25" s="25">
        <v>1</v>
      </c>
      <c r="AN25" s="25">
        <v>0.2</v>
      </c>
      <c r="AO25" s="25">
        <v>1.5</v>
      </c>
      <c r="AP25" s="25">
        <v>1</v>
      </c>
      <c r="AQ25" s="25">
        <v>1</v>
      </c>
      <c r="AR25" s="25">
        <v>1</v>
      </c>
      <c r="AS25" s="25">
        <v>1</v>
      </c>
      <c r="AT25" s="25">
        <v>1</v>
      </c>
      <c r="AU25" s="25">
        <v>100</v>
      </c>
      <c r="AV25" s="25">
        <v>1</v>
      </c>
      <c r="AW25" s="25">
        <v>1</v>
      </c>
      <c r="AX25" s="25">
        <v>1</v>
      </c>
    </row>
    <row r="26" spans="1:50" ht="10.5">
      <c r="A26" s="25" t="str">
        <f>'Форма 4'!A405</f>
        <v>12.</v>
      </c>
      <c r="B26" s="25">
        <v>1</v>
      </c>
      <c r="C26" s="25">
        <v>1</v>
      </c>
      <c r="D26" s="25">
        <v>1</v>
      </c>
      <c r="E26" s="25">
        <v>1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0</v>
      </c>
      <c r="L26" s="25">
        <v>0</v>
      </c>
      <c r="M26" s="25">
        <v>100</v>
      </c>
      <c r="N26" s="25">
        <v>0</v>
      </c>
      <c r="O26" s="25">
        <v>0</v>
      </c>
      <c r="P26" s="25">
        <v>1</v>
      </c>
      <c r="Q26" s="25">
        <v>1</v>
      </c>
      <c r="R26" s="25">
        <v>0</v>
      </c>
      <c r="S26" s="25">
        <v>0</v>
      </c>
      <c r="T26" s="25">
        <v>1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1.7</v>
      </c>
      <c r="AH26" s="25">
        <v>1.6</v>
      </c>
      <c r="AI26" s="25">
        <v>1.29</v>
      </c>
      <c r="AJ26" s="25">
        <v>0.092</v>
      </c>
      <c r="AK26" s="25">
        <v>0.18</v>
      </c>
      <c r="AL26" s="25">
        <v>1</v>
      </c>
      <c r="AM26" s="25">
        <v>1</v>
      </c>
      <c r="AN26" s="25">
        <v>0.2</v>
      </c>
      <c r="AO26" s="25">
        <v>1.5</v>
      </c>
      <c r="AP26" s="25">
        <v>1</v>
      </c>
      <c r="AQ26" s="25">
        <v>1</v>
      </c>
      <c r="AR26" s="25">
        <v>1</v>
      </c>
      <c r="AS26" s="25">
        <v>1</v>
      </c>
      <c r="AT26" s="25">
        <v>1</v>
      </c>
      <c r="AU26" s="25">
        <v>100</v>
      </c>
      <c r="AV26" s="25">
        <v>1</v>
      </c>
      <c r="AW26" s="25">
        <v>1</v>
      </c>
      <c r="AX26" s="25">
        <v>1</v>
      </c>
    </row>
  </sheetData>
  <sheetProtection/>
  <mergeCells count="7">
    <mergeCell ref="B23:J24"/>
    <mergeCell ref="A2:J2"/>
    <mergeCell ref="B3:J3"/>
    <mergeCell ref="B4:J4"/>
    <mergeCell ref="A5:J5"/>
    <mergeCell ref="B7:J8"/>
    <mergeCell ref="B13:J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2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30" customWidth="1"/>
    <col min="2" max="16384" width="9.140625" style="29" customWidth="1"/>
  </cols>
  <sheetData>
    <row r="1" spans="2:10" s="26" customFormat="1" ht="10.5">
      <c r="B1" s="26" t="s">
        <v>229</v>
      </c>
      <c r="C1" s="26" t="s">
        <v>230</v>
      </c>
      <c r="D1" s="26" t="s">
        <v>231</v>
      </c>
      <c r="E1" s="26" t="s">
        <v>232</v>
      </c>
      <c r="F1" s="26" t="s">
        <v>233</v>
      </c>
      <c r="G1" s="26" t="s">
        <v>234</v>
      </c>
      <c r="H1" s="26" t="s">
        <v>235</v>
      </c>
      <c r="I1" s="26" t="s">
        <v>236</v>
      </c>
      <c r="J1" s="26" t="s">
        <v>237</v>
      </c>
    </row>
    <row r="2" spans="1:10" ht="10.5">
      <c r="A2" s="66"/>
      <c r="B2" s="67"/>
      <c r="C2" s="67"/>
      <c r="D2" s="67"/>
      <c r="E2" s="67"/>
      <c r="F2" s="67"/>
      <c r="G2" s="67"/>
      <c r="H2" s="67"/>
      <c r="I2" s="67"/>
      <c r="J2" s="67"/>
    </row>
    <row r="3" spans="1:10" ht="10.5">
      <c r="A3" s="31"/>
      <c r="B3" s="68" t="s">
        <v>178</v>
      </c>
      <c r="C3" s="68"/>
      <c r="D3" s="68"/>
      <c r="E3" s="68"/>
      <c r="F3" s="68"/>
      <c r="G3" s="68"/>
      <c r="H3" s="68"/>
      <c r="I3" s="68"/>
      <c r="J3" s="68"/>
    </row>
    <row r="4" spans="1:10" ht="10.5">
      <c r="A4" s="31"/>
      <c r="B4" s="68" t="s">
        <v>179</v>
      </c>
      <c r="C4" s="68"/>
      <c r="D4" s="68"/>
      <c r="E4" s="68"/>
      <c r="F4" s="68"/>
      <c r="G4" s="68"/>
      <c r="H4" s="68"/>
      <c r="I4" s="68"/>
      <c r="J4" s="68"/>
    </row>
    <row r="5" spans="1:10" ht="10.5">
      <c r="A5" s="66"/>
      <c r="B5" s="67"/>
      <c r="C5" s="67"/>
      <c r="D5" s="67"/>
      <c r="E5" s="67"/>
      <c r="F5" s="67"/>
      <c r="G5" s="67"/>
      <c r="H5" s="67"/>
      <c r="I5" s="67"/>
      <c r="J5" s="67"/>
    </row>
    <row r="7" spans="2:10" ht="10.5">
      <c r="B7" s="65" t="s">
        <v>28</v>
      </c>
      <c r="C7" s="65"/>
      <c r="D7" s="65"/>
      <c r="E7" s="65"/>
      <c r="F7" s="65"/>
      <c r="G7" s="65"/>
      <c r="H7" s="65"/>
      <c r="I7" s="65"/>
      <c r="J7" s="65"/>
    </row>
    <row r="8" spans="2:10" ht="10.5">
      <c r="B8" s="65"/>
      <c r="C8" s="65"/>
      <c r="D8" s="65"/>
      <c r="E8" s="65"/>
      <c r="F8" s="65"/>
      <c r="G8" s="65"/>
      <c r="H8" s="65"/>
      <c r="I8" s="65"/>
      <c r="J8" s="65"/>
    </row>
    <row r="9" spans="1:10" ht="10.5">
      <c r="A9" s="30" t="str">
        <f>'Форма 4'!A29</f>
        <v>1.</v>
      </c>
      <c r="B9" s="29" t="s">
        <v>238</v>
      </c>
      <c r="C9" s="29" t="s">
        <v>238</v>
      </c>
      <c r="D9" s="29" t="s">
        <v>239</v>
      </c>
      <c r="E9" s="29" t="s">
        <v>239</v>
      </c>
      <c r="F9" s="29" t="s">
        <v>240</v>
      </c>
      <c r="G9" s="29" t="s">
        <v>239</v>
      </c>
      <c r="H9" s="29" t="s">
        <v>239</v>
      </c>
      <c r="I9" s="29" t="s">
        <v>241</v>
      </c>
      <c r="J9" s="29" t="s">
        <v>239</v>
      </c>
    </row>
    <row r="10" spans="1:10" ht="10.5">
      <c r="A10" s="30" t="str">
        <f>'Форма 4'!A47</f>
        <v>2.</v>
      </c>
      <c r="B10" s="29" t="s">
        <v>238</v>
      </c>
      <c r="C10" s="29" t="s">
        <v>238</v>
      </c>
      <c r="D10" s="29" t="s">
        <v>239</v>
      </c>
      <c r="E10" s="29" t="s">
        <v>239</v>
      </c>
      <c r="F10" s="29" t="s">
        <v>242</v>
      </c>
      <c r="G10" s="29" t="s">
        <v>239</v>
      </c>
      <c r="H10" s="29" t="s">
        <v>239</v>
      </c>
      <c r="I10" s="29" t="s">
        <v>240</v>
      </c>
      <c r="J10" s="29" t="s">
        <v>239</v>
      </c>
    </row>
    <row r="11" spans="1:10" ht="10.5">
      <c r="A11" s="30" t="str">
        <f>'Форма 4'!A65</f>
        <v>3.</v>
      </c>
      <c r="B11" s="29" t="s">
        <v>238</v>
      </c>
      <c r="C11" s="29" t="s">
        <v>238</v>
      </c>
      <c r="D11" s="29" t="s">
        <v>239</v>
      </c>
      <c r="E11" s="29" t="s">
        <v>239</v>
      </c>
      <c r="F11" s="29" t="s">
        <v>242</v>
      </c>
      <c r="G11" s="29" t="s">
        <v>238</v>
      </c>
      <c r="H11" s="29" t="s">
        <v>239</v>
      </c>
      <c r="I11" s="29" t="s">
        <v>240</v>
      </c>
      <c r="J11" s="29" t="s">
        <v>239</v>
      </c>
    </row>
    <row r="13" spans="2:10" ht="10.5">
      <c r="B13" s="65" t="s">
        <v>117</v>
      </c>
      <c r="C13" s="65"/>
      <c r="D13" s="65"/>
      <c r="E13" s="65"/>
      <c r="F13" s="65"/>
      <c r="G13" s="65"/>
      <c r="H13" s="65"/>
      <c r="I13" s="65"/>
      <c r="J13" s="65"/>
    </row>
    <row r="14" spans="2:10" ht="10.5"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0.5">
      <c r="A15" s="30" t="str">
        <f>'Форма 4'!A171</f>
        <v>4.</v>
      </c>
      <c r="B15" s="29" t="s">
        <v>238</v>
      </c>
      <c r="C15" s="29" t="s">
        <v>238</v>
      </c>
      <c r="D15" s="29" t="s">
        <v>239</v>
      </c>
      <c r="E15" s="29" t="s">
        <v>239</v>
      </c>
      <c r="F15" s="29" t="s">
        <v>240</v>
      </c>
      <c r="G15" s="29" t="s">
        <v>239</v>
      </c>
      <c r="H15" s="29" t="s">
        <v>239</v>
      </c>
      <c r="I15" s="29" t="s">
        <v>241</v>
      </c>
      <c r="J15" s="29" t="s">
        <v>239</v>
      </c>
    </row>
    <row r="16" spans="1:10" ht="10.5">
      <c r="A16" s="30" t="str">
        <f>'Форма 4'!A189</f>
        <v>5.</v>
      </c>
      <c r="B16" s="29" t="s">
        <v>238</v>
      </c>
      <c r="C16" s="29" t="s">
        <v>238</v>
      </c>
      <c r="D16" s="29" t="s">
        <v>239</v>
      </c>
      <c r="E16" s="29" t="s">
        <v>239</v>
      </c>
      <c r="F16" s="29" t="s">
        <v>240</v>
      </c>
      <c r="G16" s="29" t="s">
        <v>239</v>
      </c>
      <c r="H16" s="29" t="s">
        <v>239</v>
      </c>
      <c r="I16" s="29" t="s">
        <v>241</v>
      </c>
      <c r="J16" s="29" t="s">
        <v>239</v>
      </c>
    </row>
    <row r="17" spans="1:10" ht="10.5">
      <c r="A17" s="30" t="str">
        <f>'Форма 4'!A207</f>
        <v>6.</v>
      </c>
      <c r="B17" s="29" t="s">
        <v>238</v>
      </c>
      <c r="C17" s="29" t="s">
        <v>238</v>
      </c>
      <c r="D17" s="29" t="s">
        <v>239</v>
      </c>
      <c r="E17" s="29" t="s">
        <v>239</v>
      </c>
      <c r="F17" s="29" t="s">
        <v>240</v>
      </c>
      <c r="G17" s="29" t="s">
        <v>239</v>
      </c>
      <c r="H17" s="29" t="s">
        <v>239</v>
      </c>
      <c r="I17" s="29" t="s">
        <v>241</v>
      </c>
      <c r="J17" s="29" t="s">
        <v>239</v>
      </c>
    </row>
    <row r="18" spans="1:10" ht="10.5">
      <c r="A18" s="30" t="str">
        <f>'Форма 4'!A226</f>
        <v>7.</v>
      </c>
      <c r="B18" s="29" t="s">
        <v>238</v>
      </c>
      <c r="C18" s="29" t="s">
        <v>238</v>
      </c>
      <c r="D18" s="29" t="s">
        <v>239</v>
      </c>
      <c r="E18" s="29" t="s">
        <v>239</v>
      </c>
      <c r="F18" s="29" t="s">
        <v>240</v>
      </c>
      <c r="G18" s="29" t="s">
        <v>239</v>
      </c>
      <c r="H18" s="29" t="s">
        <v>239</v>
      </c>
      <c r="I18" s="29" t="s">
        <v>241</v>
      </c>
      <c r="J18" s="29" t="s">
        <v>239</v>
      </c>
    </row>
    <row r="19" spans="1:10" ht="10.5">
      <c r="A19" s="30" t="str">
        <f>'Форма 4'!A245</f>
        <v>8.</v>
      </c>
      <c r="B19" s="29" t="s">
        <v>238</v>
      </c>
      <c r="C19" s="29" t="s">
        <v>238</v>
      </c>
      <c r="D19" s="29" t="s">
        <v>239</v>
      </c>
      <c r="E19" s="29" t="s">
        <v>239</v>
      </c>
      <c r="F19" s="29" t="s">
        <v>240</v>
      </c>
      <c r="G19" s="29" t="s">
        <v>238</v>
      </c>
      <c r="H19" s="29" t="s">
        <v>239</v>
      </c>
      <c r="I19" s="29" t="s">
        <v>241</v>
      </c>
      <c r="J19" s="29" t="s">
        <v>239</v>
      </c>
    </row>
    <row r="20" spans="1:10" ht="10.5">
      <c r="A20" s="30" t="str">
        <f>'Форма 4'!A263</f>
        <v>9.</v>
      </c>
      <c r="B20" s="29" t="s">
        <v>238</v>
      </c>
      <c r="C20" s="29" t="s">
        <v>238</v>
      </c>
      <c r="D20" s="29" t="s">
        <v>239</v>
      </c>
      <c r="E20" s="29" t="s">
        <v>239</v>
      </c>
      <c r="F20" s="29" t="s">
        <v>242</v>
      </c>
      <c r="G20" s="29" t="s">
        <v>239</v>
      </c>
      <c r="H20" s="29" t="s">
        <v>239</v>
      </c>
      <c r="I20" s="29" t="s">
        <v>240</v>
      </c>
      <c r="J20" s="29" t="s">
        <v>239</v>
      </c>
    </row>
    <row r="21" spans="1:10" ht="10.5">
      <c r="A21" s="30" t="str">
        <f>'Форма 4'!A281</f>
        <v>10.</v>
      </c>
      <c r="B21" s="29" t="s">
        <v>238</v>
      </c>
      <c r="C21" s="29" t="s">
        <v>238</v>
      </c>
      <c r="D21" s="29" t="s">
        <v>239</v>
      </c>
      <c r="E21" s="29" t="s">
        <v>239</v>
      </c>
      <c r="F21" s="29" t="s">
        <v>242</v>
      </c>
      <c r="G21" s="29" t="s">
        <v>238</v>
      </c>
      <c r="H21" s="29" t="s">
        <v>239</v>
      </c>
      <c r="I21" s="29" t="s">
        <v>240</v>
      </c>
      <c r="J21" s="29" t="s">
        <v>239</v>
      </c>
    </row>
    <row r="23" spans="2:10" ht="10.5">
      <c r="B23" s="65" t="s">
        <v>134</v>
      </c>
      <c r="C23" s="65"/>
      <c r="D23" s="65"/>
      <c r="E23" s="65"/>
      <c r="F23" s="65"/>
      <c r="G23" s="65"/>
      <c r="H23" s="65"/>
      <c r="I23" s="65"/>
      <c r="J23" s="65"/>
    </row>
    <row r="24" spans="2:10" ht="10.5"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0.5">
      <c r="A25" s="30" t="str">
        <f>'Форма 4'!A387</f>
        <v>11.</v>
      </c>
      <c r="B25" s="29" t="s">
        <v>238</v>
      </c>
      <c r="C25" s="29" t="s">
        <v>238</v>
      </c>
      <c r="D25" s="29" t="s">
        <v>239</v>
      </c>
      <c r="E25" s="29" t="s">
        <v>239</v>
      </c>
      <c r="F25" s="29" t="s">
        <v>242</v>
      </c>
      <c r="G25" s="29" t="s">
        <v>239</v>
      </c>
      <c r="H25" s="29" t="s">
        <v>239</v>
      </c>
      <c r="I25" s="29" t="s">
        <v>240</v>
      </c>
      <c r="J25" s="29" t="s">
        <v>239</v>
      </c>
    </row>
    <row r="26" spans="1:10" ht="10.5">
      <c r="A26" s="30" t="str">
        <f>'Форма 4'!A405</f>
        <v>12.</v>
      </c>
      <c r="B26" s="29" t="s">
        <v>238</v>
      </c>
      <c r="C26" s="29" t="s">
        <v>238</v>
      </c>
      <c r="D26" s="29" t="s">
        <v>239</v>
      </c>
      <c r="E26" s="29" t="s">
        <v>239</v>
      </c>
      <c r="F26" s="29" t="s">
        <v>242</v>
      </c>
      <c r="G26" s="29" t="s">
        <v>239</v>
      </c>
      <c r="H26" s="29" t="s">
        <v>239</v>
      </c>
      <c r="I26" s="29" t="s">
        <v>240</v>
      </c>
      <c r="J26" s="29" t="s">
        <v>239</v>
      </c>
    </row>
  </sheetData>
  <sheetProtection/>
  <mergeCells count="7">
    <mergeCell ref="B23:J24"/>
    <mergeCell ref="A2:J2"/>
    <mergeCell ref="B3:J3"/>
    <mergeCell ref="B4:J4"/>
    <mergeCell ref="A5:J5"/>
    <mergeCell ref="B7:J8"/>
    <mergeCell ref="B13:J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350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5" customWidth="1"/>
    <col min="2" max="2" width="44.421875" style="7" customWidth="1"/>
    <col min="3" max="3" width="3.421875" style="29" customWidth="1"/>
    <col min="4" max="4" width="6.00390625" style="32" customWidth="1"/>
    <col min="5" max="5" width="6.00390625" style="7" customWidth="1"/>
    <col min="6" max="9" width="12.7109375" style="32" customWidth="1"/>
    <col min="10" max="11" width="18.7109375" style="32" customWidth="1"/>
    <col min="12" max="12" width="12.7109375" style="32" customWidth="1"/>
    <col min="13" max="13" width="9.140625" style="32" customWidth="1"/>
    <col min="14" max="14" width="3.421875" style="29" hidden="1" customWidth="1"/>
    <col min="15" max="16384" width="9.140625" style="32" customWidth="1"/>
  </cols>
  <sheetData>
    <row r="2" spans="1:10" s="32" customFormat="1" ht="10.5">
      <c r="A2" s="62"/>
      <c r="B2" s="69"/>
      <c r="C2" s="69"/>
      <c r="D2" s="70"/>
      <c r="E2" s="69"/>
      <c r="F2" s="70"/>
      <c r="G2" s="70"/>
      <c r="H2" s="70"/>
      <c r="I2" s="70"/>
      <c r="J2" s="70"/>
    </row>
    <row r="3" spans="1:10" s="32" customFormat="1" ht="10.5">
      <c r="A3" s="27"/>
      <c r="B3" s="64" t="s">
        <v>178</v>
      </c>
      <c r="C3" s="64"/>
      <c r="D3" s="64"/>
      <c r="E3" s="64"/>
      <c r="F3" s="64"/>
      <c r="G3" s="64"/>
      <c r="H3" s="64"/>
      <c r="I3" s="64"/>
      <c r="J3" s="64"/>
    </row>
    <row r="4" spans="1:10" s="32" customFormat="1" ht="10.5">
      <c r="A4" s="27"/>
      <c r="B4" s="64" t="s">
        <v>179</v>
      </c>
      <c r="C4" s="64"/>
      <c r="D4" s="64"/>
      <c r="E4" s="64"/>
      <c r="F4" s="64"/>
      <c r="G4" s="64"/>
      <c r="H4" s="64"/>
      <c r="I4" s="64"/>
      <c r="J4" s="64"/>
    </row>
    <row r="5" spans="1:10" s="32" customFormat="1" ht="10.5">
      <c r="A5" s="62"/>
      <c r="B5" s="69"/>
      <c r="C5" s="69"/>
      <c r="D5" s="70"/>
      <c r="E5" s="69"/>
      <c r="F5" s="70"/>
      <c r="G5" s="70"/>
      <c r="H5" s="70"/>
      <c r="I5" s="70"/>
      <c r="J5" s="70"/>
    </row>
    <row r="7" spans="1:10" s="32" customFormat="1" ht="10.5">
      <c r="A7" s="25"/>
      <c r="B7" s="53" t="s">
        <v>28</v>
      </c>
      <c r="C7" s="53"/>
      <c r="D7" s="53"/>
      <c r="E7" s="53"/>
      <c r="F7" s="53"/>
      <c r="G7" s="53"/>
      <c r="H7" s="53"/>
      <c r="I7" s="53"/>
      <c r="J7" s="53"/>
    </row>
    <row r="8" spans="2:10" ht="10.5">
      <c r="B8" s="53"/>
      <c r="C8" s="53"/>
      <c r="D8" s="53"/>
      <c r="E8" s="53"/>
      <c r="F8" s="53"/>
      <c r="G8" s="53"/>
      <c r="H8" s="53"/>
      <c r="I8" s="53"/>
      <c r="J8" s="53"/>
    </row>
    <row r="9" spans="1:13" s="26" customFormat="1" ht="10.5">
      <c r="A9" s="8"/>
      <c r="B9" s="26" t="s">
        <v>243</v>
      </c>
      <c r="C9" s="26" t="s">
        <v>244</v>
      </c>
      <c r="D9" s="33" t="s">
        <v>245</v>
      </c>
      <c r="E9" s="26" t="s">
        <v>246</v>
      </c>
      <c r="F9" s="26" t="s">
        <v>247</v>
      </c>
      <c r="G9" s="26" t="s">
        <v>248</v>
      </c>
      <c r="H9" s="26" t="s">
        <v>249</v>
      </c>
      <c r="I9" s="26" t="s">
        <v>250</v>
      </c>
      <c r="J9" s="26" t="s">
        <v>251</v>
      </c>
      <c r="K9" s="26" t="s">
        <v>252</v>
      </c>
      <c r="L9" s="26" t="s">
        <v>253</v>
      </c>
      <c r="M9" s="26" t="s">
        <v>254</v>
      </c>
    </row>
    <row r="10" spans="1:12" s="32" customFormat="1" ht="10.5">
      <c r="A10" s="25">
        <v>1</v>
      </c>
      <c r="B10" s="7" t="s">
        <v>143</v>
      </c>
      <c r="C10" s="29" t="s">
        <v>255</v>
      </c>
      <c r="D10" s="32">
        <v>0</v>
      </c>
      <c r="F10" s="24">
        <f>ROUND(SUM('Базовые цены с учетом расхода'!B9:B11),2)</f>
        <v>5992.13</v>
      </c>
      <c r="G10" s="24">
        <f>ROUND(SUM('Базовые цены с учетом расхода'!C9:C11),2)</f>
        <v>980.14</v>
      </c>
      <c r="H10" s="24">
        <f>ROUND(SUM('Базовые цены с учетом расхода'!D9:D11),2)</f>
        <v>36.64</v>
      </c>
      <c r="I10" s="24">
        <f>ROUND(SUM('Базовые цены с учетом расхода'!E9:E11),2)</f>
        <v>3.2</v>
      </c>
      <c r="J10" s="28" t="e">
        <f>ROUND(SUM('Базовые цены с учетом расхода'!I9:I11),8)</f>
        <v>#NAME?</v>
      </c>
      <c r="K10" s="28" t="e">
        <f>ROUND(SUM('Базовые цены с учетом расхода'!K9:K11),8)</f>
        <v>#NAME?</v>
      </c>
      <c r="L10" s="24">
        <f>ROUND(SUM('Базовые цены с учетом расхода'!F9:F11),2)</f>
        <v>4975.35</v>
      </c>
    </row>
    <row r="11" spans="1:12" ht="10.5">
      <c r="A11" s="25">
        <v>2</v>
      </c>
      <c r="B11" s="7" t="s">
        <v>61</v>
      </c>
      <c r="C11" s="29" t="s">
        <v>256</v>
      </c>
      <c r="D11" s="32">
        <v>0</v>
      </c>
      <c r="F11" s="24">
        <f>ROUND(SUMIF(Определители!I9:I11,"= ",'Базовые цены с учетом расхода'!B9:B11),2)</f>
        <v>0</v>
      </c>
      <c r="G11" s="24">
        <f>ROUND(SUMIF(Определители!I9:I11,"= ",'Базовые цены с учетом расхода'!C9:C11),2)</f>
        <v>0</v>
      </c>
      <c r="H11" s="24">
        <f>ROUND(SUMIF(Определители!I9:I11,"= ",'Базовые цены с учетом расхода'!D9:D11),2)</f>
        <v>0</v>
      </c>
      <c r="I11" s="24">
        <f>ROUND(SUMIF(Определители!I9:I11,"= ",'Базовые цены с учетом расхода'!E9:E11),2)</f>
        <v>0</v>
      </c>
      <c r="J11" s="28">
        <f>ROUND(SUMIF(Определители!I9:I11,"= ",'Базовые цены с учетом расхода'!I9:I11),8)</f>
        <v>0</v>
      </c>
      <c r="K11" s="28">
        <f>ROUND(SUMIF(Определители!I9:I11,"= ",'Базовые цены с учетом расхода'!K9:K11),8)</f>
        <v>0</v>
      </c>
      <c r="L11" s="24">
        <f>ROUND(SUMIF(Определители!I9:I11,"= ",'Базовые цены с учетом расхода'!F9:F11),2)</f>
        <v>0</v>
      </c>
    </row>
    <row r="12" spans="1:12" ht="10.5">
      <c r="A12" s="25">
        <v>3</v>
      </c>
      <c r="B12" s="7" t="s">
        <v>62</v>
      </c>
      <c r="C12" s="29" t="s">
        <v>256</v>
      </c>
      <c r="D12" s="32">
        <v>0</v>
      </c>
      <c r="F12" s="24" t="e">
        <f>ROUND(СУММПРОИЗВЕСЛИ(0.01,Определители!I9:I11," ",'Базовые цены с учетом расхода'!B9:B11,Начисления!X9:X11,0),2)</f>
        <v>#NAME?</v>
      </c>
      <c r="G12" s="24"/>
      <c r="H12" s="24"/>
      <c r="I12" s="24"/>
      <c r="J12" s="28"/>
      <c r="K12" s="28"/>
      <c r="L12" s="24"/>
    </row>
    <row r="13" spans="1:12" ht="10.5">
      <c r="A13" s="25">
        <v>4</v>
      </c>
      <c r="B13" s="7" t="s">
        <v>63</v>
      </c>
      <c r="C13" s="29" t="s">
        <v>256</v>
      </c>
      <c r="D13" s="32">
        <v>0</v>
      </c>
      <c r="F13" s="24" t="e">
        <f>ROUND(СУММПРОИЗВЕСЛИ(0.01,Определители!I9:I11," ",'Базовые цены с учетом расхода'!B9:B11,Начисления!Y9:Y11,0),2)</f>
        <v>#NAME?</v>
      </c>
      <c r="G13" s="24"/>
      <c r="H13" s="24"/>
      <c r="I13" s="24"/>
      <c r="J13" s="28"/>
      <c r="K13" s="28"/>
      <c r="L13" s="24"/>
    </row>
    <row r="14" spans="1:12" ht="10.5">
      <c r="A14" s="25">
        <v>5</v>
      </c>
      <c r="B14" s="7" t="s">
        <v>64</v>
      </c>
      <c r="C14" s="29" t="s">
        <v>256</v>
      </c>
      <c r="D14" s="32">
        <v>0</v>
      </c>
      <c r="F14" s="24" t="e">
        <f>ROUND(ТРАНСПРАСХОД(Определители!B9:B11,Определители!H9:H11,Определители!I9:I11,'Базовые цены с учетом расхода'!B9:B11,Начисления!Z9:Z11,Начисления!AA9:AA11),2)</f>
        <v>#NAME?</v>
      </c>
      <c r="G14" s="24"/>
      <c r="H14" s="24"/>
      <c r="I14" s="24"/>
      <c r="J14" s="28"/>
      <c r="K14" s="28"/>
      <c r="L14" s="24"/>
    </row>
    <row r="15" spans="1:12" ht="10.5">
      <c r="A15" s="25">
        <v>6</v>
      </c>
      <c r="B15" s="7" t="s">
        <v>65</v>
      </c>
      <c r="C15" s="29" t="s">
        <v>256</v>
      </c>
      <c r="D15" s="32">
        <v>0</v>
      </c>
      <c r="F15" s="24" t="e">
        <f>ROUND(СУММПРОИЗВЕСЛИ(0.01,Определители!I9:I11," ",'Базовые цены с учетом расхода'!B9:B11,Начисления!AC9:AC11,0),2)</f>
        <v>#NAME?</v>
      </c>
      <c r="G15" s="24"/>
      <c r="H15" s="24"/>
      <c r="I15" s="24"/>
      <c r="J15" s="28"/>
      <c r="K15" s="28"/>
      <c r="L15" s="24"/>
    </row>
    <row r="16" spans="1:12" ht="10.5">
      <c r="A16" s="25">
        <v>7</v>
      </c>
      <c r="B16" s="7" t="s">
        <v>66</v>
      </c>
      <c r="C16" s="29" t="s">
        <v>256</v>
      </c>
      <c r="D16" s="32">
        <v>0</v>
      </c>
      <c r="F16" s="24" t="e">
        <f>ROUND(СУММПРОИЗВЕСЛИ(0.01,Определители!I9:I11," ",'Базовые цены с учетом расхода'!B9:B11,Начисления!AF9:AF11,0),2)</f>
        <v>#NAME?</v>
      </c>
      <c r="G16" s="24"/>
      <c r="H16" s="24"/>
      <c r="I16" s="24"/>
      <c r="J16" s="28"/>
      <c r="K16" s="28"/>
      <c r="L16" s="24"/>
    </row>
    <row r="17" spans="1:12" ht="10.5">
      <c r="A17" s="25">
        <v>8</v>
      </c>
      <c r="B17" s="7" t="s">
        <v>67</v>
      </c>
      <c r="C17" s="29" t="s">
        <v>256</v>
      </c>
      <c r="D17" s="32">
        <v>0</v>
      </c>
      <c r="F17" s="24" t="e">
        <f>ROUND(ЗАГОТСКЛАДРАСХОД(Определители!B9:B11,Определители!H9:H11,Определители!I9:I11,'Базовые цены с учетом расхода'!B9:B11,Начисления!X9:X11,Начисления!Y9:Y11,Начисления!Z9:Z11,Начисления!AA9:AA11,Начисления!AB9:AB11,Начисления!AC9:AC11,Начисления!AF9:AF11),2)</f>
        <v>#NAME?</v>
      </c>
      <c r="G17" s="24"/>
      <c r="H17" s="24"/>
      <c r="I17" s="24"/>
      <c r="J17" s="28"/>
      <c r="K17" s="28"/>
      <c r="L17" s="24"/>
    </row>
    <row r="18" spans="1:12" ht="10.5">
      <c r="A18" s="25">
        <v>9</v>
      </c>
      <c r="B18" s="7" t="s">
        <v>68</v>
      </c>
      <c r="C18" s="29" t="s">
        <v>256</v>
      </c>
      <c r="D18" s="32">
        <v>0</v>
      </c>
      <c r="F18" s="24" t="e">
        <f>ROUND(СУММПРОИЗВЕСЛИ(1,Определители!I9:I11," ",'Базовые цены с учетом расхода'!M9:M11,Начисления!I9:I11,0),2)</f>
        <v>#NAME?</v>
      </c>
      <c r="G18" s="24"/>
      <c r="H18" s="24"/>
      <c r="I18" s="24"/>
      <c r="J18" s="28"/>
      <c r="K18" s="28"/>
      <c r="L18" s="24"/>
    </row>
    <row r="19" spans="1:12" ht="10.5">
      <c r="A19" s="25">
        <v>10</v>
      </c>
      <c r="B19" s="7" t="s">
        <v>69</v>
      </c>
      <c r="C19" s="29" t="s">
        <v>257</v>
      </c>
      <c r="D19" s="32">
        <v>0</v>
      </c>
      <c r="F19" s="24" t="e">
        <f>ROUND((F18+F29+F49),2)</f>
        <v>#NAME?</v>
      </c>
      <c r="G19" s="24"/>
      <c r="H19" s="24"/>
      <c r="I19" s="24"/>
      <c r="J19" s="28"/>
      <c r="K19" s="28"/>
      <c r="L19" s="24"/>
    </row>
    <row r="20" spans="1:12" ht="10.5">
      <c r="A20" s="25">
        <v>11</v>
      </c>
      <c r="B20" s="7" t="s">
        <v>70</v>
      </c>
      <c r="C20" s="29" t="s">
        <v>257</v>
      </c>
      <c r="D20" s="32">
        <v>0</v>
      </c>
      <c r="F20" s="24" t="e">
        <f>ROUND((F11+F12+F13+F14+F15+F16+F17+F19),2)</f>
        <v>#NAME?</v>
      </c>
      <c r="G20" s="24"/>
      <c r="H20" s="24"/>
      <c r="I20" s="24"/>
      <c r="J20" s="28"/>
      <c r="K20" s="28"/>
      <c r="L20" s="24"/>
    </row>
    <row r="21" spans="1:12" ht="10.5">
      <c r="A21" s="25">
        <v>12</v>
      </c>
      <c r="B21" s="7" t="s">
        <v>71</v>
      </c>
      <c r="C21" s="29" t="s">
        <v>256</v>
      </c>
      <c r="D21" s="32">
        <v>0</v>
      </c>
      <c r="F21" s="24">
        <f>ROUND(SUMIF(Определители!I9:I11,"=1",'Базовые цены с учетом расхода'!B9:B11),2)</f>
        <v>0</v>
      </c>
      <c r="G21" s="24">
        <f>ROUND(SUMIF(Определители!I9:I11,"=1",'Базовые цены с учетом расхода'!C9:C11),2)</f>
        <v>0</v>
      </c>
      <c r="H21" s="24">
        <f>ROUND(SUMIF(Определители!I9:I11,"=1",'Базовые цены с учетом расхода'!D9:D11),2)</f>
        <v>0</v>
      </c>
      <c r="I21" s="24">
        <f>ROUND(SUMIF(Определители!I9:I11,"=1",'Базовые цены с учетом расхода'!E9:E11),2)</f>
        <v>0</v>
      </c>
      <c r="J21" s="28">
        <f>ROUND(SUMIF(Определители!I9:I11,"=1",'Базовые цены с учетом расхода'!I9:I11),8)</f>
        <v>0</v>
      </c>
      <c r="K21" s="28">
        <f>ROUND(SUMIF(Определители!I9:I11,"=1",'Базовые цены с учетом расхода'!K9:K11),8)</f>
        <v>0</v>
      </c>
      <c r="L21" s="24">
        <f>ROUND(SUMIF(Определители!I9:I11,"=1",'Базовые цены с учетом расхода'!F9:F11),2)</f>
        <v>0</v>
      </c>
    </row>
    <row r="22" spans="1:12" ht="10.5">
      <c r="A22" s="25">
        <v>13</v>
      </c>
      <c r="B22" s="7" t="s">
        <v>72</v>
      </c>
      <c r="C22" s="29" t="s">
        <v>256</v>
      </c>
      <c r="D22" s="32">
        <v>0</v>
      </c>
      <c r="F22" s="24"/>
      <c r="G22" s="24"/>
      <c r="H22" s="24"/>
      <c r="I22" s="24"/>
      <c r="J22" s="28"/>
      <c r="K22" s="28"/>
      <c r="L22" s="24"/>
    </row>
    <row r="23" spans="1:12" ht="10.5">
      <c r="A23" s="25">
        <v>14</v>
      </c>
      <c r="B23" s="7" t="s">
        <v>73</v>
      </c>
      <c r="C23" s="29" t="s">
        <v>256</v>
      </c>
      <c r="D23" s="32">
        <v>0</v>
      </c>
      <c r="F23" s="24"/>
      <c r="G23" s="24">
        <f>ROUND(SUMIF(Определители!I9:I11,"=1",'Базовые цены с учетом расхода'!U9:U11),2)</f>
        <v>0</v>
      </c>
      <c r="H23" s="24"/>
      <c r="I23" s="24"/>
      <c r="J23" s="28"/>
      <c r="K23" s="28"/>
      <c r="L23" s="24"/>
    </row>
    <row r="24" spans="1:12" ht="10.5">
      <c r="A24" s="25">
        <v>15</v>
      </c>
      <c r="B24" s="7" t="s">
        <v>74</v>
      </c>
      <c r="C24" s="29" t="s">
        <v>256</v>
      </c>
      <c r="D24" s="32">
        <v>0</v>
      </c>
      <c r="F24" s="24">
        <f>ROUND(SUMIF(Определители!I9:I11,"=1",'Базовые цены с учетом расхода'!V9:V11),2)</f>
        <v>0</v>
      </c>
      <c r="G24" s="24"/>
      <c r="H24" s="24"/>
      <c r="I24" s="24"/>
      <c r="J24" s="28"/>
      <c r="K24" s="28"/>
      <c r="L24" s="24"/>
    </row>
    <row r="25" spans="1:12" ht="10.5">
      <c r="A25" s="25">
        <v>16</v>
      </c>
      <c r="B25" s="7" t="s">
        <v>75</v>
      </c>
      <c r="C25" s="29" t="s">
        <v>256</v>
      </c>
      <c r="D25" s="32">
        <v>0</v>
      </c>
      <c r="F25" s="24" t="e">
        <f>ROUND(СУММЕСЛИ2(Определители!I9:I11,"1",Определители!G9:G11,"1",'Базовые цены с учетом расхода'!B9:B11),2)</f>
        <v>#NAME?</v>
      </c>
      <c r="G25" s="24"/>
      <c r="H25" s="24"/>
      <c r="I25" s="24"/>
      <c r="J25" s="28"/>
      <c r="K25" s="28"/>
      <c r="L25" s="24"/>
    </row>
    <row r="26" spans="1:12" ht="10.5">
      <c r="A26" s="25">
        <v>17</v>
      </c>
      <c r="B26" s="7" t="s">
        <v>76</v>
      </c>
      <c r="C26" s="29" t="s">
        <v>256</v>
      </c>
      <c r="D26" s="32">
        <v>0</v>
      </c>
      <c r="F26" s="24">
        <f>ROUND(SUMIF(Определители!I9:I11,"=1",'Базовые цены с учетом расхода'!H9:H11),2)</f>
        <v>0</v>
      </c>
      <c r="G26" s="24"/>
      <c r="H26" s="24"/>
      <c r="I26" s="24"/>
      <c r="J26" s="28"/>
      <c r="K26" s="28"/>
      <c r="L26" s="24"/>
    </row>
    <row r="27" spans="1:12" ht="10.5">
      <c r="A27" s="25">
        <v>18</v>
      </c>
      <c r="B27" s="7" t="s">
        <v>77</v>
      </c>
      <c r="C27" s="29" t="s">
        <v>256</v>
      </c>
      <c r="D27" s="32">
        <v>0</v>
      </c>
      <c r="F27" s="24">
        <f>ROUND(SUMIF(Определители!I9:I11,"=1",'Базовые цены с учетом расхода'!N9:N11),2)</f>
        <v>0</v>
      </c>
      <c r="G27" s="24"/>
      <c r="H27" s="24"/>
      <c r="I27" s="24"/>
      <c r="J27" s="28"/>
      <c r="K27" s="28"/>
      <c r="L27" s="24"/>
    </row>
    <row r="28" spans="1:12" ht="10.5">
      <c r="A28" s="25">
        <v>19</v>
      </c>
      <c r="B28" s="7" t="s">
        <v>78</v>
      </c>
      <c r="C28" s="29" t="s">
        <v>256</v>
      </c>
      <c r="D28" s="32">
        <v>0</v>
      </c>
      <c r="F28" s="24">
        <f>ROUND(SUMIF(Определители!I9:I11,"=1",'Базовые цены с учетом расхода'!O9:O11),2)</f>
        <v>0</v>
      </c>
      <c r="G28" s="24"/>
      <c r="H28" s="24"/>
      <c r="I28" s="24"/>
      <c r="J28" s="28"/>
      <c r="K28" s="28"/>
      <c r="L28" s="24"/>
    </row>
    <row r="29" spans="1:12" ht="10.5">
      <c r="A29" s="25">
        <v>20</v>
      </c>
      <c r="B29" s="7" t="s">
        <v>69</v>
      </c>
      <c r="C29" s="29" t="s">
        <v>256</v>
      </c>
      <c r="D29" s="32">
        <v>0</v>
      </c>
      <c r="F29" s="24" t="e">
        <f>ROUND(СУММПРОИЗВЕСЛИ(1,Определители!I9:I11," ",'Базовые цены с учетом расхода'!M9:M11,Начисления!I9:I11,0),2)</f>
        <v>#NAME?</v>
      </c>
      <c r="G29" s="24"/>
      <c r="H29" s="24"/>
      <c r="I29" s="24"/>
      <c r="J29" s="28"/>
      <c r="K29" s="28"/>
      <c r="L29" s="24"/>
    </row>
    <row r="30" spans="1:12" ht="10.5">
      <c r="A30" s="25">
        <v>21</v>
      </c>
      <c r="B30" s="7" t="s">
        <v>79</v>
      </c>
      <c r="C30" s="29" t="s">
        <v>257</v>
      </c>
      <c r="D30" s="32">
        <v>0</v>
      </c>
      <c r="F30" s="24">
        <f>ROUND((F21+F27+F28),2)</f>
        <v>0</v>
      </c>
      <c r="G30" s="24"/>
      <c r="H30" s="24"/>
      <c r="I30" s="24"/>
      <c r="J30" s="28"/>
      <c r="K30" s="28"/>
      <c r="L30" s="24"/>
    </row>
    <row r="31" spans="1:12" ht="10.5">
      <c r="A31" s="25">
        <v>22</v>
      </c>
      <c r="B31" s="7" t="s">
        <v>80</v>
      </c>
      <c r="C31" s="29" t="s">
        <v>256</v>
      </c>
      <c r="D31" s="32">
        <v>0</v>
      </c>
      <c r="F31" s="24">
        <f>ROUND(SUMIF(Определители!I9:I11,"=2",'Базовые цены с учетом расхода'!B9:B11),2)</f>
        <v>5.2</v>
      </c>
      <c r="G31" s="24">
        <f>ROUND(SUMIF(Определители!I9:I11,"=2",'Базовые цены с учетом расхода'!C9:C11),2)</f>
        <v>0</v>
      </c>
      <c r="H31" s="24">
        <f>ROUND(SUMIF(Определители!I9:I11,"=2",'Базовые цены с учетом расхода'!D9:D11),2)</f>
        <v>1.6</v>
      </c>
      <c r="I31" s="24">
        <f>ROUND(SUMIF(Определители!I9:I11,"=2",'Базовые цены с учетом расхода'!E9:E11),2)</f>
        <v>0</v>
      </c>
      <c r="J31" s="28" t="e">
        <f>ROUND(SUMIF(Определители!I9:I11,"=2",'Базовые цены с учетом расхода'!I9:I11),8)</f>
        <v>#NAME?</v>
      </c>
      <c r="K31" s="28" t="e">
        <f>ROUND(SUMIF(Определители!I9:I11,"=2",'Базовые цены с учетом расхода'!K9:K11),8)</f>
        <v>#NAME?</v>
      </c>
      <c r="L31" s="24">
        <f>ROUND(SUMIF(Определители!I9:I11,"=2",'Базовые цены с учетом расхода'!F9:F11),2)</f>
        <v>3.6</v>
      </c>
    </row>
    <row r="32" spans="1:12" ht="10.5">
      <c r="A32" s="25">
        <v>23</v>
      </c>
      <c r="B32" s="7" t="s">
        <v>72</v>
      </c>
      <c r="C32" s="29" t="s">
        <v>256</v>
      </c>
      <c r="D32" s="32">
        <v>0</v>
      </c>
      <c r="F32" s="24"/>
      <c r="G32" s="24"/>
      <c r="H32" s="24"/>
      <c r="I32" s="24"/>
      <c r="J32" s="28"/>
      <c r="K32" s="28"/>
      <c r="L32" s="24"/>
    </row>
    <row r="33" spans="1:12" ht="10.5">
      <c r="A33" s="25">
        <v>24</v>
      </c>
      <c r="B33" s="7" t="s">
        <v>81</v>
      </c>
      <c r="C33" s="29" t="s">
        <v>256</v>
      </c>
      <c r="D33" s="32">
        <v>0</v>
      </c>
      <c r="F33" s="24" t="e">
        <f>ROUND(СУММЕСЛИ2(Определители!I9:I11,"2",Определители!G9:G11,"1",'Базовые цены с учетом расхода'!B9:B11),2)</f>
        <v>#NAME?</v>
      </c>
      <c r="G33" s="24"/>
      <c r="H33" s="24"/>
      <c r="I33" s="24"/>
      <c r="J33" s="28"/>
      <c r="K33" s="28"/>
      <c r="L33" s="24"/>
    </row>
    <row r="34" spans="1:12" ht="10.5">
      <c r="A34" s="25">
        <v>25</v>
      </c>
      <c r="B34" s="7" t="s">
        <v>76</v>
      </c>
      <c r="C34" s="29" t="s">
        <v>256</v>
      </c>
      <c r="D34" s="32">
        <v>0</v>
      </c>
      <c r="F34" s="24">
        <f>ROUND(SUMIF(Определители!I9:I11,"=2",'Базовые цены с учетом расхода'!H9:H11),2)</f>
        <v>0</v>
      </c>
      <c r="G34" s="24"/>
      <c r="H34" s="24"/>
      <c r="I34" s="24"/>
      <c r="J34" s="28"/>
      <c r="K34" s="28"/>
      <c r="L34" s="24"/>
    </row>
    <row r="35" spans="1:12" ht="10.5">
      <c r="A35" s="25">
        <v>26</v>
      </c>
      <c r="B35" s="7" t="s">
        <v>77</v>
      </c>
      <c r="C35" s="29" t="s">
        <v>256</v>
      </c>
      <c r="D35" s="32">
        <v>0</v>
      </c>
      <c r="F35" s="24">
        <f>ROUND(SUMIF(Определители!I9:I11,"=2",'Базовые цены с учетом расхода'!N9:N11),2)</f>
        <v>0</v>
      </c>
      <c r="G35" s="24"/>
      <c r="H35" s="24"/>
      <c r="I35" s="24"/>
      <c r="J35" s="28"/>
      <c r="K35" s="28"/>
      <c r="L35" s="24"/>
    </row>
    <row r="36" spans="1:12" ht="10.5">
      <c r="A36" s="25">
        <v>27</v>
      </c>
      <c r="B36" s="7" t="s">
        <v>78</v>
      </c>
      <c r="C36" s="29" t="s">
        <v>256</v>
      </c>
      <c r="D36" s="32">
        <v>0</v>
      </c>
      <c r="F36" s="24">
        <f>ROUND(SUMIF(Определители!I9:I11,"=2",'Базовые цены с учетом расхода'!O9:O11),2)</f>
        <v>0</v>
      </c>
      <c r="G36" s="24"/>
      <c r="H36" s="24"/>
      <c r="I36" s="24"/>
      <c r="J36" s="28"/>
      <c r="K36" s="28"/>
      <c r="L36" s="24"/>
    </row>
    <row r="37" spans="1:12" ht="10.5">
      <c r="A37" s="25">
        <v>28</v>
      </c>
      <c r="B37" s="7" t="s">
        <v>82</v>
      </c>
      <c r="C37" s="29" t="s">
        <v>257</v>
      </c>
      <c r="D37" s="32">
        <v>0</v>
      </c>
      <c r="F37" s="24">
        <f>ROUND((F31+F35+F36),2)</f>
        <v>5.2</v>
      </c>
      <c r="G37" s="24"/>
      <c r="H37" s="24"/>
      <c r="I37" s="24"/>
      <c r="J37" s="28"/>
      <c r="K37" s="28"/>
      <c r="L37" s="24"/>
    </row>
    <row r="38" spans="1:12" ht="10.5">
      <c r="A38" s="25">
        <v>29</v>
      </c>
      <c r="B38" s="7" t="s">
        <v>83</v>
      </c>
      <c r="C38" s="29" t="s">
        <v>256</v>
      </c>
      <c r="D38" s="32">
        <v>0</v>
      </c>
      <c r="F38" s="24">
        <f>ROUND(SUMIF(Определители!I9:I11,"=3",'Базовые цены с учетом расхода'!B9:B11),2)</f>
        <v>0</v>
      </c>
      <c r="G38" s="24">
        <f>ROUND(SUMIF(Определители!I9:I11,"=3",'Базовые цены с учетом расхода'!C9:C11),2)</f>
        <v>0</v>
      </c>
      <c r="H38" s="24">
        <f>ROUND(SUMIF(Определители!I9:I11,"=3",'Базовые цены с учетом расхода'!D9:D11),2)</f>
        <v>0</v>
      </c>
      <c r="I38" s="24">
        <f>ROUND(SUMIF(Определители!I9:I11,"=3",'Базовые цены с учетом расхода'!E9:E11),2)</f>
        <v>0</v>
      </c>
      <c r="J38" s="28">
        <f>ROUND(SUMIF(Определители!I9:I11,"=3",'Базовые цены с учетом расхода'!I9:I11),8)</f>
        <v>0</v>
      </c>
      <c r="K38" s="28">
        <f>ROUND(SUMIF(Определители!I9:I11,"=3",'Базовые цены с учетом расхода'!K9:K11),8)</f>
        <v>0</v>
      </c>
      <c r="L38" s="24">
        <f>ROUND(SUMIF(Определители!I9:I11,"=3",'Базовые цены с учетом расхода'!F9:F11),2)</f>
        <v>0</v>
      </c>
    </row>
    <row r="39" spans="1:12" ht="10.5">
      <c r="A39" s="25">
        <v>30</v>
      </c>
      <c r="B39" s="7" t="s">
        <v>76</v>
      </c>
      <c r="C39" s="29" t="s">
        <v>256</v>
      </c>
      <c r="D39" s="32">
        <v>0</v>
      </c>
      <c r="F39" s="24">
        <f>ROUND(SUMIF(Определители!I9:I11,"=3",'Базовые цены с учетом расхода'!H9:H11),2)</f>
        <v>0</v>
      </c>
      <c r="G39" s="24"/>
      <c r="H39" s="24"/>
      <c r="I39" s="24"/>
      <c r="J39" s="28"/>
      <c r="K39" s="28"/>
      <c r="L39" s="24"/>
    </row>
    <row r="40" spans="1:12" ht="10.5">
      <c r="A40" s="25">
        <v>31</v>
      </c>
      <c r="B40" s="7" t="s">
        <v>77</v>
      </c>
      <c r="C40" s="29" t="s">
        <v>256</v>
      </c>
      <c r="D40" s="32">
        <v>0</v>
      </c>
      <c r="F40" s="24">
        <f>ROUND(SUMIF(Определители!I9:I11,"=3",'Базовые цены с учетом расхода'!N9:N11),2)</f>
        <v>0</v>
      </c>
      <c r="G40" s="24"/>
      <c r="H40" s="24"/>
      <c r="I40" s="24"/>
      <c r="J40" s="28"/>
      <c r="K40" s="28"/>
      <c r="L40" s="24"/>
    </row>
    <row r="41" spans="1:12" ht="10.5">
      <c r="A41" s="25">
        <v>32</v>
      </c>
      <c r="B41" s="7" t="s">
        <v>78</v>
      </c>
      <c r="C41" s="29" t="s">
        <v>256</v>
      </c>
      <c r="D41" s="32">
        <v>0</v>
      </c>
      <c r="F41" s="24">
        <f>ROUND(SUMIF(Определители!I9:I11,"=3",'Базовые цены с учетом расхода'!O9:O11),2)</f>
        <v>0</v>
      </c>
      <c r="G41" s="24"/>
      <c r="H41" s="24"/>
      <c r="I41" s="24"/>
      <c r="J41" s="28"/>
      <c r="K41" s="28"/>
      <c r="L41" s="24"/>
    </row>
    <row r="42" spans="1:12" ht="10.5">
      <c r="A42" s="25">
        <v>33</v>
      </c>
      <c r="B42" s="7" t="s">
        <v>84</v>
      </c>
      <c r="C42" s="29" t="s">
        <v>257</v>
      </c>
      <c r="D42" s="32">
        <v>0</v>
      </c>
      <c r="F42" s="24">
        <f>ROUND((F38+F40+F41),2)</f>
        <v>0</v>
      </c>
      <c r="G42" s="24"/>
      <c r="H42" s="24"/>
      <c r="I42" s="24"/>
      <c r="J42" s="28"/>
      <c r="K42" s="28"/>
      <c r="L42" s="24"/>
    </row>
    <row r="43" spans="1:12" ht="10.5">
      <c r="A43" s="25">
        <v>34</v>
      </c>
      <c r="B43" s="7" t="s">
        <v>85</v>
      </c>
      <c r="C43" s="29" t="s">
        <v>256</v>
      </c>
      <c r="D43" s="32">
        <v>0</v>
      </c>
      <c r="F43" s="24">
        <f>ROUND(SUMIF(Определители!I9:I11,"=4",'Базовые цены с учетом расхода'!B9:B11),2)</f>
        <v>5986.93</v>
      </c>
      <c r="G43" s="24">
        <f>ROUND(SUMIF(Определители!I9:I11,"=4",'Базовые цены с учетом расхода'!C9:C11),2)</f>
        <v>980.14</v>
      </c>
      <c r="H43" s="24">
        <f>ROUND(SUMIF(Определители!I9:I11,"=4",'Базовые цены с учетом расхода'!D9:D11),2)</f>
        <v>35.04</v>
      </c>
      <c r="I43" s="24">
        <f>ROUND(SUMIF(Определители!I9:I11,"=4",'Базовые цены с учетом расхода'!E9:E11),2)</f>
        <v>3.2</v>
      </c>
      <c r="J43" s="28" t="e">
        <f>ROUND(SUMIF(Определители!I9:I11,"=4",'Базовые цены с учетом расхода'!I9:I11),8)</f>
        <v>#NAME?</v>
      </c>
      <c r="K43" s="28" t="e">
        <f>ROUND(SUMIF(Определители!I9:I11,"=4",'Базовые цены с учетом расхода'!K9:K11),8)</f>
        <v>#NAME?</v>
      </c>
      <c r="L43" s="24">
        <f>ROUND(SUMIF(Определители!I9:I11,"=4",'Базовые цены с учетом расхода'!F9:F11),2)</f>
        <v>4971.75</v>
      </c>
    </row>
    <row r="44" spans="1:12" ht="10.5">
      <c r="A44" s="25">
        <v>35</v>
      </c>
      <c r="B44" s="7" t="s">
        <v>72</v>
      </c>
      <c r="C44" s="29" t="s">
        <v>256</v>
      </c>
      <c r="D44" s="32">
        <v>0</v>
      </c>
      <c r="F44" s="24"/>
      <c r="G44" s="24"/>
      <c r="H44" s="24"/>
      <c r="I44" s="24"/>
      <c r="J44" s="28"/>
      <c r="K44" s="28"/>
      <c r="L44" s="24"/>
    </row>
    <row r="45" spans="1:12" ht="10.5">
      <c r="A45" s="25">
        <v>36</v>
      </c>
      <c r="B45" s="7" t="s">
        <v>86</v>
      </c>
      <c r="C45" s="29" t="s">
        <v>256</v>
      </c>
      <c r="D45" s="32">
        <v>0</v>
      </c>
      <c r="F45" s="24"/>
      <c r="G45" s="24"/>
      <c r="H45" s="24"/>
      <c r="I45" s="24"/>
      <c r="J45" s="28"/>
      <c r="K45" s="28"/>
      <c r="L45" s="24"/>
    </row>
    <row r="46" spans="1:12" ht="10.5">
      <c r="A46" s="25">
        <v>37</v>
      </c>
      <c r="B46" s="7" t="s">
        <v>76</v>
      </c>
      <c r="C46" s="29" t="s">
        <v>256</v>
      </c>
      <c r="D46" s="32">
        <v>0</v>
      </c>
      <c r="F46" s="24">
        <f>ROUND(SUMIF(Определители!I9:I11,"=4",'Базовые цены с учетом расхода'!H9:H11),2)</f>
        <v>0</v>
      </c>
      <c r="G46" s="24"/>
      <c r="H46" s="24"/>
      <c r="I46" s="24"/>
      <c r="J46" s="28"/>
      <c r="K46" s="28"/>
      <c r="L46" s="24"/>
    </row>
    <row r="47" spans="1:12" ht="10.5">
      <c r="A47" s="25">
        <v>38</v>
      </c>
      <c r="B47" s="7" t="s">
        <v>77</v>
      </c>
      <c r="C47" s="29" t="s">
        <v>256</v>
      </c>
      <c r="D47" s="32">
        <v>0</v>
      </c>
      <c r="F47" s="24">
        <f>ROUND(SUMIF(Определители!I9:I11,"=4",'Базовые цены с учетом расхода'!N9:N11),2)</f>
        <v>1012.84</v>
      </c>
      <c r="G47" s="24"/>
      <c r="H47" s="24"/>
      <c r="I47" s="24"/>
      <c r="J47" s="28"/>
      <c r="K47" s="28"/>
      <c r="L47" s="24"/>
    </row>
    <row r="48" spans="1:12" ht="10.5">
      <c r="A48" s="25">
        <v>39</v>
      </c>
      <c r="B48" s="7" t="s">
        <v>78</v>
      </c>
      <c r="C48" s="29" t="s">
        <v>256</v>
      </c>
      <c r="D48" s="32">
        <v>0</v>
      </c>
      <c r="F48" s="24">
        <f>ROUND(SUMIF(Определители!I9:I11,"=4",'Базовые цены с учетом расхода'!O9:O11),2)</f>
        <v>590</v>
      </c>
      <c r="G48" s="24"/>
      <c r="H48" s="24"/>
      <c r="I48" s="24"/>
      <c r="J48" s="28"/>
      <c r="K48" s="28"/>
      <c r="L48" s="24"/>
    </row>
    <row r="49" spans="1:12" ht="10.5">
      <c r="A49" s="25">
        <v>40</v>
      </c>
      <c r="B49" s="7" t="s">
        <v>69</v>
      </c>
      <c r="C49" s="29" t="s">
        <v>256</v>
      </c>
      <c r="D49" s="32">
        <v>0</v>
      </c>
      <c r="F49" s="24" t="e">
        <f>ROUND(СУММПРОИЗВЕСЛИ(1,Определители!I9:I11," ",'Базовые цены с учетом расхода'!M9:M11,Начисления!I9:I11,0),2)</f>
        <v>#NAME?</v>
      </c>
      <c r="G49" s="24"/>
      <c r="H49" s="24"/>
      <c r="I49" s="24"/>
      <c r="J49" s="28"/>
      <c r="K49" s="28"/>
      <c r="L49" s="24"/>
    </row>
    <row r="50" spans="1:12" ht="10.5">
      <c r="A50" s="25">
        <v>41</v>
      </c>
      <c r="B50" s="7" t="s">
        <v>89</v>
      </c>
      <c r="C50" s="29" t="s">
        <v>257</v>
      </c>
      <c r="D50" s="32">
        <v>0</v>
      </c>
      <c r="F50" s="24">
        <f>ROUND((F43+F47+F48),2)</f>
        <v>7589.77</v>
      </c>
      <c r="G50" s="24"/>
      <c r="H50" s="24"/>
      <c r="I50" s="24"/>
      <c r="J50" s="28"/>
      <c r="K50" s="28"/>
      <c r="L50" s="24"/>
    </row>
    <row r="51" spans="1:12" ht="10.5">
      <c r="A51" s="25">
        <v>42</v>
      </c>
      <c r="B51" s="7" t="s">
        <v>90</v>
      </c>
      <c r="C51" s="29" t="s">
        <v>256</v>
      </c>
      <c r="D51" s="32">
        <v>0</v>
      </c>
      <c r="F51" s="24">
        <f>ROUND(SUMIF(Определители!I9:I11,"=5",'Базовые цены с учетом расхода'!B9:B11),2)</f>
        <v>0</v>
      </c>
      <c r="G51" s="24">
        <f>ROUND(SUMIF(Определители!I9:I11,"=5",'Базовые цены с учетом расхода'!C9:C11),2)</f>
        <v>0</v>
      </c>
      <c r="H51" s="24">
        <f>ROUND(SUMIF(Определители!I9:I11,"=5",'Базовые цены с учетом расхода'!D9:D11),2)</f>
        <v>0</v>
      </c>
      <c r="I51" s="24">
        <f>ROUND(SUMIF(Определители!I9:I11,"=5",'Базовые цены с учетом расхода'!E9:E11),2)</f>
        <v>0</v>
      </c>
      <c r="J51" s="28">
        <f>ROUND(SUMIF(Определители!I9:I11,"=5",'Базовые цены с учетом расхода'!I9:I11),8)</f>
        <v>0</v>
      </c>
      <c r="K51" s="28">
        <f>ROUND(SUMIF(Определители!I9:I11,"=5",'Базовые цены с учетом расхода'!K9:K11),8)</f>
        <v>0</v>
      </c>
      <c r="L51" s="24">
        <f>ROUND(SUMIF(Определители!I9:I11,"=5",'Базовые цены с учетом расхода'!F9:F11),2)</f>
        <v>0</v>
      </c>
    </row>
    <row r="52" spans="1:12" ht="10.5">
      <c r="A52" s="25">
        <v>43</v>
      </c>
      <c r="B52" s="7" t="s">
        <v>76</v>
      </c>
      <c r="C52" s="29" t="s">
        <v>256</v>
      </c>
      <c r="D52" s="32">
        <v>0</v>
      </c>
      <c r="F52" s="24">
        <f>ROUND(SUMIF(Определители!I9:I11,"=5",'Базовые цены с учетом расхода'!H9:H11),2)</f>
        <v>0</v>
      </c>
      <c r="G52" s="24"/>
      <c r="H52" s="24"/>
      <c r="I52" s="24"/>
      <c r="J52" s="28"/>
      <c r="K52" s="28"/>
      <c r="L52" s="24"/>
    </row>
    <row r="53" spans="1:12" ht="10.5">
      <c r="A53" s="25">
        <v>44</v>
      </c>
      <c r="B53" s="7" t="s">
        <v>77</v>
      </c>
      <c r="C53" s="29" t="s">
        <v>256</v>
      </c>
      <c r="D53" s="32">
        <v>0</v>
      </c>
      <c r="F53" s="24">
        <f>ROUND(SUMIF(Определители!I9:I11,"=5",'Базовые цены с учетом расхода'!N9:N11),2)</f>
        <v>0</v>
      </c>
      <c r="G53" s="24"/>
      <c r="H53" s="24"/>
      <c r="I53" s="24"/>
      <c r="J53" s="28"/>
      <c r="K53" s="28"/>
      <c r="L53" s="24"/>
    </row>
    <row r="54" spans="1:12" ht="10.5">
      <c r="A54" s="25">
        <v>45</v>
      </c>
      <c r="B54" s="7" t="s">
        <v>78</v>
      </c>
      <c r="C54" s="29" t="s">
        <v>256</v>
      </c>
      <c r="D54" s="32">
        <v>0</v>
      </c>
      <c r="F54" s="24">
        <f>ROUND(SUMIF(Определители!I9:I11,"=5",'Базовые цены с учетом расхода'!O9:O11),2)</f>
        <v>0</v>
      </c>
      <c r="G54" s="24"/>
      <c r="H54" s="24"/>
      <c r="I54" s="24"/>
      <c r="J54" s="28"/>
      <c r="K54" s="28"/>
      <c r="L54" s="24"/>
    </row>
    <row r="55" spans="1:12" ht="10.5">
      <c r="A55" s="25">
        <v>46</v>
      </c>
      <c r="B55" s="7" t="s">
        <v>91</v>
      </c>
      <c r="C55" s="29" t="s">
        <v>257</v>
      </c>
      <c r="D55" s="32">
        <v>0</v>
      </c>
      <c r="F55" s="24">
        <f>ROUND((F51+F53+F54),2)</f>
        <v>0</v>
      </c>
      <c r="G55" s="24"/>
      <c r="H55" s="24"/>
      <c r="I55" s="24"/>
      <c r="J55" s="28"/>
      <c r="K55" s="28"/>
      <c r="L55" s="24"/>
    </row>
    <row r="56" spans="1:12" ht="10.5">
      <c r="A56" s="25">
        <v>47</v>
      </c>
      <c r="B56" s="7" t="s">
        <v>92</v>
      </c>
      <c r="C56" s="29" t="s">
        <v>256</v>
      </c>
      <c r="D56" s="32">
        <v>0</v>
      </c>
      <c r="F56" s="24">
        <f>ROUND(SUMIF(Определители!I9:I11,"=6",'Базовые цены с учетом расхода'!B9:B11),2)</f>
        <v>0</v>
      </c>
      <c r="G56" s="24">
        <f>ROUND(SUMIF(Определители!I9:I11,"=6",'Базовые цены с учетом расхода'!C9:C11),2)</f>
        <v>0</v>
      </c>
      <c r="H56" s="24">
        <f>ROUND(SUMIF(Определители!I9:I11,"=6",'Базовые цены с учетом расхода'!D9:D11),2)</f>
        <v>0</v>
      </c>
      <c r="I56" s="24">
        <f>ROUND(SUMIF(Определители!I9:I11,"=6",'Базовые цены с учетом расхода'!E9:E11),2)</f>
        <v>0</v>
      </c>
      <c r="J56" s="28">
        <f>ROUND(SUMIF(Определители!I9:I11,"=6",'Базовые цены с учетом расхода'!I9:I11),8)</f>
        <v>0</v>
      </c>
      <c r="K56" s="28">
        <f>ROUND(SUMIF(Определители!I9:I11,"=6",'Базовые цены с учетом расхода'!K9:K11),8)</f>
        <v>0</v>
      </c>
      <c r="L56" s="24">
        <f>ROUND(SUMIF(Определители!I9:I11,"=6",'Базовые цены с учетом расхода'!F9:F11),2)</f>
        <v>0</v>
      </c>
    </row>
    <row r="57" spans="1:12" ht="10.5">
      <c r="A57" s="25">
        <v>48</v>
      </c>
      <c r="B57" s="7" t="s">
        <v>76</v>
      </c>
      <c r="C57" s="29" t="s">
        <v>256</v>
      </c>
      <c r="D57" s="32">
        <v>0</v>
      </c>
      <c r="F57" s="24">
        <f>ROUND(SUMIF(Определители!I9:I11,"=6",'Базовые цены с учетом расхода'!H9:H11),2)</f>
        <v>0</v>
      </c>
      <c r="G57" s="24"/>
      <c r="H57" s="24"/>
      <c r="I57" s="24"/>
      <c r="J57" s="28"/>
      <c r="K57" s="28"/>
      <c r="L57" s="24"/>
    </row>
    <row r="58" spans="1:12" ht="10.5">
      <c r="A58" s="25">
        <v>49</v>
      </c>
      <c r="B58" s="7" t="s">
        <v>77</v>
      </c>
      <c r="C58" s="29" t="s">
        <v>256</v>
      </c>
      <c r="D58" s="32">
        <v>0</v>
      </c>
      <c r="F58" s="24">
        <f>ROUND(SUMIF(Определители!I9:I11,"=6",'Базовые цены с учетом расхода'!N9:N11),2)</f>
        <v>0</v>
      </c>
      <c r="G58" s="24"/>
      <c r="H58" s="24"/>
      <c r="I58" s="24"/>
      <c r="J58" s="28"/>
      <c r="K58" s="28"/>
      <c r="L58" s="24"/>
    </row>
    <row r="59" spans="1:12" ht="10.5">
      <c r="A59" s="25">
        <v>50</v>
      </c>
      <c r="B59" s="7" t="s">
        <v>78</v>
      </c>
      <c r="C59" s="29" t="s">
        <v>256</v>
      </c>
      <c r="D59" s="32">
        <v>0</v>
      </c>
      <c r="F59" s="24">
        <f>ROUND(SUMIF(Определители!I9:I11,"=6",'Базовые цены с учетом расхода'!O9:O11),2)</f>
        <v>0</v>
      </c>
      <c r="G59" s="24"/>
      <c r="H59" s="24"/>
      <c r="I59" s="24"/>
      <c r="J59" s="28"/>
      <c r="K59" s="28"/>
      <c r="L59" s="24"/>
    </row>
    <row r="60" spans="1:12" ht="10.5">
      <c r="A60" s="25">
        <v>51</v>
      </c>
      <c r="B60" s="7" t="s">
        <v>93</v>
      </c>
      <c r="C60" s="29" t="s">
        <v>257</v>
      </c>
      <c r="D60" s="32">
        <v>0</v>
      </c>
      <c r="F60" s="24">
        <f>ROUND((F56+F58+F59),2)</f>
        <v>0</v>
      </c>
      <c r="G60" s="24"/>
      <c r="H60" s="24"/>
      <c r="I60" s="24"/>
      <c r="J60" s="28"/>
      <c r="K60" s="28"/>
      <c r="L60" s="24"/>
    </row>
    <row r="61" spans="1:12" ht="10.5">
      <c r="A61" s="25">
        <v>52</v>
      </c>
      <c r="B61" s="7" t="s">
        <v>94</v>
      </c>
      <c r="C61" s="29" t="s">
        <v>256</v>
      </c>
      <c r="D61" s="32">
        <v>0</v>
      </c>
      <c r="F61" s="24">
        <f>ROUND(SUMIF(Определители!I9:I11,"=7",'Базовые цены с учетом расхода'!B9:B11),2)</f>
        <v>0</v>
      </c>
      <c r="G61" s="24">
        <f>ROUND(SUMIF(Определители!I9:I11,"=7",'Базовые цены с учетом расхода'!C9:C11),2)</f>
        <v>0</v>
      </c>
      <c r="H61" s="24">
        <f>ROUND(SUMIF(Определители!I9:I11,"=7",'Базовые цены с учетом расхода'!D9:D11),2)</f>
        <v>0</v>
      </c>
      <c r="I61" s="24">
        <f>ROUND(SUMIF(Определители!I9:I11,"=7",'Базовые цены с учетом расхода'!E9:E11),2)</f>
        <v>0</v>
      </c>
      <c r="J61" s="28">
        <f>ROUND(SUMIF(Определители!I9:I11,"=7",'Базовые цены с учетом расхода'!I9:I11),8)</f>
        <v>0</v>
      </c>
      <c r="K61" s="28">
        <f>ROUND(SUMIF(Определители!I9:I11,"=7",'Базовые цены с учетом расхода'!K9:K11),8)</f>
        <v>0</v>
      </c>
      <c r="L61" s="24">
        <f>ROUND(SUMIF(Определители!I9:I11,"=7",'Базовые цены с учетом расхода'!F9:F11),2)</f>
        <v>0</v>
      </c>
    </row>
    <row r="62" spans="1:12" ht="10.5">
      <c r="A62" s="25">
        <v>53</v>
      </c>
      <c r="B62" s="7" t="s">
        <v>72</v>
      </c>
      <c r="C62" s="29" t="s">
        <v>256</v>
      </c>
      <c r="D62" s="32">
        <v>0</v>
      </c>
      <c r="F62" s="24"/>
      <c r="G62" s="24"/>
      <c r="H62" s="24"/>
      <c r="I62" s="24"/>
      <c r="J62" s="28"/>
      <c r="K62" s="28"/>
      <c r="L62" s="24"/>
    </row>
    <row r="63" spans="1:12" ht="10.5">
      <c r="A63" s="25">
        <v>54</v>
      </c>
      <c r="B63" s="7" t="s">
        <v>95</v>
      </c>
      <c r="C63" s="29" t="s">
        <v>256</v>
      </c>
      <c r="D63" s="32">
        <v>0</v>
      </c>
      <c r="F63" s="24" t="e">
        <f>ROUND(СУММЕСЛИ2(Определители!I9:I11,"2",Определители!G9:G11,"1",'Базовые цены с учетом расхода'!B9:B11),2)</f>
        <v>#NAME?</v>
      </c>
      <c r="G63" s="24"/>
      <c r="H63" s="24"/>
      <c r="I63" s="24"/>
      <c r="J63" s="28"/>
      <c r="K63" s="28"/>
      <c r="L63" s="24"/>
    </row>
    <row r="64" spans="1:12" ht="10.5">
      <c r="A64" s="25">
        <v>55</v>
      </c>
      <c r="B64" s="7" t="s">
        <v>76</v>
      </c>
      <c r="C64" s="29" t="s">
        <v>256</v>
      </c>
      <c r="D64" s="32">
        <v>0</v>
      </c>
      <c r="F64" s="24">
        <f>ROUND(SUMIF(Определители!I9:I11,"=7",'Базовые цены с учетом расхода'!H9:H11),2)</f>
        <v>0</v>
      </c>
      <c r="G64" s="24"/>
      <c r="H64" s="24"/>
      <c r="I64" s="24"/>
      <c r="J64" s="28"/>
      <c r="K64" s="28"/>
      <c r="L64" s="24"/>
    </row>
    <row r="65" spans="1:12" ht="10.5">
      <c r="A65" s="25">
        <v>56</v>
      </c>
      <c r="B65" s="7" t="s">
        <v>96</v>
      </c>
      <c r="C65" s="29" t="s">
        <v>256</v>
      </c>
      <c r="D65" s="32">
        <v>0</v>
      </c>
      <c r="F65" s="24">
        <f>ROUND(SUMIF(Определители!I9:I11,"=7",'Базовые цены с учетом расхода'!N9:N11),2)</f>
        <v>0</v>
      </c>
      <c r="G65" s="24"/>
      <c r="H65" s="24"/>
      <c r="I65" s="24"/>
      <c r="J65" s="28"/>
      <c r="K65" s="28"/>
      <c r="L65" s="24"/>
    </row>
    <row r="66" spans="1:12" ht="10.5">
      <c r="A66" s="25">
        <v>57</v>
      </c>
      <c r="B66" s="7" t="s">
        <v>78</v>
      </c>
      <c r="C66" s="29" t="s">
        <v>256</v>
      </c>
      <c r="D66" s="32">
        <v>0</v>
      </c>
      <c r="F66" s="24">
        <f>ROUND(SUMIF(Определители!I9:I11,"=7",'Базовые цены с учетом расхода'!O9:O11),2)</f>
        <v>0</v>
      </c>
      <c r="G66" s="24"/>
      <c r="H66" s="24"/>
      <c r="I66" s="24"/>
      <c r="J66" s="28"/>
      <c r="K66" s="28"/>
      <c r="L66" s="24"/>
    </row>
    <row r="67" spans="1:12" ht="10.5">
      <c r="A67" s="25">
        <v>58</v>
      </c>
      <c r="B67" s="7" t="s">
        <v>97</v>
      </c>
      <c r="C67" s="29" t="s">
        <v>257</v>
      </c>
      <c r="D67" s="32">
        <v>0</v>
      </c>
      <c r="F67" s="24">
        <f>ROUND((F61+F65+F66),2)</f>
        <v>0</v>
      </c>
      <c r="G67" s="24"/>
      <c r="H67" s="24"/>
      <c r="I67" s="24"/>
      <c r="J67" s="28"/>
      <c r="K67" s="28"/>
      <c r="L67" s="24"/>
    </row>
    <row r="68" spans="1:12" ht="10.5">
      <c r="A68" s="25">
        <v>59</v>
      </c>
      <c r="B68" s="7" t="s">
        <v>98</v>
      </c>
      <c r="C68" s="29" t="s">
        <v>256</v>
      </c>
      <c r="D68" s="32">
        <v>0</v>
      </c>
      <c r="F68" s="24">
        <f>ROUND(SUMIF(Определители!I9:I11,"=9",'Базовые цены с учетом расхода'!B9:B11),2)</f>
        <v>0</v>
      </c>
      <c r="G68" s="24">
        <f>ROUND(SUMIF(Определители!I9:I11,"=9",'Базовые цены с учетом расхода'!C9:C11),2)</f>
        <v>0</v>
      </c>
      <c r="H68" s="24">
        <f>ROUND(SUMIF(Определители!I9:I11,"=9",'Базовые цены с учетом расхода'!D9:D11),2)</f>
        <v>0</v>
      </c>
      <c r="I68" s="24">
        <f>ROUND(SUMIF(Определители!I9:I11,"=9",'Базовые цены с учетом расхода'!E9:E11),2)</f>
        <v>0</v>
      </c>
      <c r="J68" s="28">
        <f>ROUND(SUMIF(Определители!I9:I11,"=9",'Базовые цены с учетом расхода'!I9:I11),8)</f>
        <v>0</v>
      </c>
      <c r="K68" s="28">
        <f>ROUND(SUMIF(Определители!I9:I11,"=9",'Базовые цены с учетом расхода'!K9:K11),8)</f>
        <v>0</v>
      </c>
      <c r="L68" s="24">
        <f>ROUND(SUMIF(Определители!I9:I11,"=9",'Базовые цены с учетом расхода'!F9:F11),2)</f>
        <v>0</v>
      </c>
    </row>
    <row r="69" spans="1:12" ht="10.5">
      <c r="A69" s="25">
        <v>60</v>
      </c>
      <c r="B69" s="7" t="s">
        <v>96</v>
      </c>
      <c r="C69" s="29" t="s">
        <v>256</v>
      </c>
      <c r="D69" s="32">
        <v>0</v>
      </c>
      <c r="F69" s="24">
        <f>ROUND(SUMIF(Определители!I9:I11,"=9",'Базовые цены с учетом расхода'!N9:N11),2)</f>
        <v>0</v>
      </c>
      <c r="G69" s="24"/>
      <c r="H69" s="24"/>
      <c r="I69" s="24"/>
      <c r="J69" s="28"/>
      <c r="K69" s="28"/>
      <c r="L69" s="24"/>
    </row>
    <row r="70" spans="1:12" ht="10.5">
      <c r="A70" s="25">
        <v>61</v>
      </c>
      <c r="B70" s="7" t="s">
        <v>78</v>
      </c>
      <c r="C70" s="29" t="s">
        <v>256</v>
      </c>
      <c r="D70" s="32">
        <v>0</v>
      </c>
      <c r="F70" s="24">
        <f>ROUND(SUMIF(Определители!I9:I11,"=9",'Базовые цены с учетом расхода'!O9:O11),2)</f>
        <v>0</v>
      </c>
      <c r="G70" s="24"/>
      <c r="H70" s="24"/>
      <c r="I70" s="24"/>
      <c r="J70" s="28"/>
      <c r="K70" s="28"/>
      <c r="L70" s="24"/>
    </row>
    <row r="71" spans="1:12" ht="10.5">
      <c r="A71" s="25">
        <v>62</v>
      </c>
      <c r="B71" s="7" t="s">
        <v>99</v>
      </c>
      <c r="C71" s="29" t="s">
        <v>257</v>
      </c>
      <c r="D71" s="32">
        <v>0</v>
      </c>
      <c r="F71" s="24">
        <f>ROUND((F68+F69+F70),2)</f>
        <v>0</v>
      </c>
      <c r="G71" s="24"/>
      <c r="H71" s="24"/>
      <c r="I71" s="24"/>
      <c r="J71" s="28"/>
      <c r="K71" s="28"/>
      <c r="L71" s="24"/>
    </row>
    <row r="72" spans="1:12" ht="10.5">
      <c r="A72" s="25">
        <v>63</v>
      </c>
      <c r="B72" s="7" t="s">
        <v>100</v>
      </c>
      <c r="C72" s="29" t="s">
        <v>256</v>
      </c>
      <c r="D72" s="32">
        <v>0</v>
      </c>
      <c r="F72" s="24">
        <f>ROUND(SUMIF(Определители!I9:I11,"=:",'Базовые цены с учетом расхода'!B9:B11),2)</f>
        <v>0</v>
      </c>
      <c r="G72" s="24">
        <f>ROUND(SUMIF(Определители!I9:I11,"=:",'Базовые цены с учетом расхода'!C9:C11),2)</f>
        <v>0</v>
      </c>
      <c r="H72" s="24">
        <f>ROUND(SUMIF(Определители!I9:I11,"=:",'Базовые цены с учетом расхода'!D9:D11),2)</f>
        <v>0</v>
      </c>
      <c r="I72" s="24">
        <f>ROUND(SUMIF(Определители!I9:I11,"=:",'Базовые цены с учетом расхода'!E9:E11),2)</f>
        <v>0</v>
      </c>
      <c r="J72" s="28">
        <f>ROUND(SUMIF(Определители!I9:I11,"=:",'Базовые цены с учетом расхода'!I9:I11),8)</f>
        <v>0</v>
      </c>
      <c r="K72" s="28">
        <f>ROUND(SUMIF(Определители!I9:I11,"=:",'Базовые цены с учетом расхода'!K9:K11),8)</f>
        <v>0</v>
      </c>
      <c r="L72" s="24">
        <f>ROUND(SUMIF(Определители!I9:I11,"=:",'Базовые цены с учетом расхода'!F9:F11),2)</f>
        <v>0</v>
      </c>
    </row>
    <row r="73" spans="1:12" ht="10.5">
      <c r="A73" s="25">
        <v>64</v>
      </c>
      <c r="B73" s="7" t="s">
        <v>76</v>
      </c>
      <c r="C73" s="29" t="s">
        <v>256</v>
      </c>
      <c r="D73" s="32">
        <v>0</v>
      </c>
      <c r="F73" s="24">
        <f>ROUND(SUMIF(Определители!I9:I11,"=:",'Базовые цены с учетом расхода'!H9:H11),2)</f>
        <v>0</v>
      </c>
      <c r="G73" s="24"/>
      <c r="H73" s="24"/>
      <c r="I73" s="24"/>
      <c r="J73" s="28"/>
      <c r="K73" s="28"/>
      <c r="L73" s="24"/>
    </row>
    <row r="74" spans="1:12" ht="10.5">
      <c r="A74" s="25">
        <v>65</v>
      </c>
      <c r="B74" s="7" t="s">
        <v>96</v>
      </c>
      <c r="C74" s="29" t="s">
        <v>256</v>
      </c>
      <c r="D74" s="32">
        <v>0</v>
      </c>
      <c r="F74" s="24">
        <f>ROUND(SUMIF(Определители!I9:I11,"=:",'Базовые цены с учетом расхода'!N9:N11),2)</f>
        <v>0</v>
      </c>
      <c r="G74" s="24"/>
      <c r="H74" s="24"/>
      <c r="I74" s="24"/>
      <c r="J74" s="28"/>
      <c r="K74" s="28"/>
      <c r="L74" s="24"/>
    </row>
    <row r="75" spans="1:12" ht="10.5">
      <c r="A75" s="25">
        <v>66</v>
      </c>
      <c r="B75" s="7" t="s">
        <v>78</v>
      </c>
      <c r="C75" s="29" t="s">
        <v>256</v>
      </c>
      <c r="D75" s="32">
        <v>0</v>
      </c>
      <c r="F75" s="24">
        <f>ROUND(SUMIF(Определители!I9:I11,"=:",'Базовые цены с учетом расхода'!O9:O11),2)</f>
        <v>0</v>
      </c>
      <c r="G75" s="24"/>
      <c r="H75" s="24"/>
      <c r="I75" s="24"/>
      <c r="J75" s="28"/>
      <c r="K75" s="28"/>
      <c r="L75" s="24"/>
    </row>
    <row r="76" spans="1:12" ht="10.5">
      <c r="A76" s="25">
        <v>67</v>
      </c>
      <c r="B76" s="7" t="s">
        <v>101</v>
      </c>
      <c r="C76" s="29" t="s">
        <v>257</v>
      </c>
      <c r="D76" s="32">
        <v>0</v>
      </c>
      <c r="F76" s="24">
        <f>ROUND((F72+F74+F75),2)</f>
        <v>0</v>
      </c>
      <c r="G76" s="24"/>
      <c r="H76" s="24"/>
      <c r="I76" s="24"/>
      <c r="J76" s="28"/>
      <c r="K76" s="28"/>
      <c r="L76" s="24"/>
    </row>
    <row r="77" spans="1:12" ht="10.5">
      <c r="A77" s="25">
        <v>68</v>
      </c>
      <c r="B77" s="7" t="s">
        <v>102</v>
      </c>
      <c r="C77" s="29" t="s">
        <v>256</v>
      </c>
      <c r="D77" s="32">
        <v>0</v>
      </c>
      <c r="F77" s="24">
        <f>ROUND(SUMIF(Определители!I9:I11,"=8",'Базовые цены с учетом расхода'!B9:B11),2)</f>
        <v>0</v>
      </c>
      <c r="G77" s="24">
        <f>ROUND(SUMIF(Определители!I9:I11,"=8",'Базовые цены с учетом расхода'!C9:C11),2)</f>
        <v>0</v>
      </c>
      <c r="H77" s="24">
        <f>ROUND(SUMIF(Определители!I9:I11,"=8",'Базовые цены с учетом расхода'!D9:D11),2)</f>
        <v>0</v>
      </c>
      <c r="I77" s="24">
        <f>ROUND(SUMIF(Определители!I9:I11,"=8",'Базовые цены с учетом расхода'!E9:E11),2)</f>
        <v>0</v>
      </c>
      <c r="J77" s="28">
        <f>ROUND(SUMIF(Определители!I9:I11,"=8",'Базовые цены с учетом расхода'!I9:I11),8)</f>
        <v>0</v>
      </c>
      <c r="K77" s="28">
        <f>ROUND(SUMIF(Определители!I9:I11,"=8",'Базовые цены с учетом расхода'!K9:K11),8)</f>
        <v>0</v>
      </c>
      <c r="L77" s="24">
        <f>ROUND(SUMIF(Определители!I9:I11,"=8",'Базовые цены с учетом расхода'!F9:F11),2)</f>
        <v>0</v>
      </c>
    </row>
    <row r="78" spans="1:12" ht="10.5">
      <c r="A78" s="25">
        <v>69</v>
      </c>
      <c r="B78" s="7" t="s">
        <v>76</v>
      </c>
      <c r="C78" s="29" t="s">
        <v>256</v>
      </c>
      <c r="D78" s="32">
        <v>0</v>
      </c>
      <c r="F78" s="24">
        <f>ROUND(SUMIF(Определители!I9:I11,"=8",'Базовые цены с учетом расхода'!H9:H11),2)</f>
        <v>0</v>
      </c>
      <c r="G78" s="24"/>
      <c r="H78" s="24"/>
      <c r="I78" s="24"/>
      <c r="J78" s="28"/>
      <c r="K78" s="28"/>
      <c r="L78" s="24"/>
    </row>
    <row r="79" spans="1:12" ht="10.5">
      <c r="A79" s="25">
        <v>70</v>
      </c>
      <c r="B79" s="7" t="s">
        <v>146</v>
      </c>
      <c r="C79" s="29" t="s">
        <v>257</v>
      </c>
      <c r="D79" s="32">
        <v>0</v>
      </c>
      <c r="F79" s="24" t="e">
        <f>ROUND((F20+F30+F37+F42+F50+F55+F60+F67+F71+F76+F77),2)</f>
        <v>#NAME?</v>
      </c>
      <c r="G79" s="24">
        <f>ROUND((G20+G30+G37+G42+G50+G55+G60+G67+G71+G76+G77),2)</f>
        <v>0</v>
      </c>
      <c r="H79" s="24">
        <f>ROUND((H20+H30+H37+H42+H50+H55+H60+H67+H71+H76+H77),2)</f>
        <v>0</v>
      </c>
      <c r="I79" s="24">
        <f>ROUND((I20+I30+I37+I42+I50+I55+I60+I67+I71+I76+I77),2)</f>
        <v>0</v>
      </c>
      <c r="J79" s="28">
        <f>ROUND((J20+J30+J37+J42+J50+J55+J60+J67+J71+J76+J77),8)</f>
        <v>0</v>
      </c>
      <c r="K79" s="28">
        <f>ROUND((K20+K30+K37+K42+K50+K55+K60+K67+K71+K76+K77),8)</f>
        <v>0</v>
      </c>
      <c r="L79" s="24">
        <f>ROUND((L20+L30+L37+L42+L50+L55+L60+L67+L71+L76+L77),2)</f>
        <v>0</v>
      </c>
    </row>
    <row r="80" spans="1:12" ht="10.5">
      <c r="A80" s="25">
        <v>71</v>
      </c>
      <c r="B80" s="7" t="s">
        <v>104</v>
      </c>
      <c r="C80" s="29" t="s">
        <v>257</v>
      </c>
      <c r="D80" s="32">
        <v>0</v>
      </c>
      <c r="F80" s="24">
        <f>ROUND((F26+F34+F39+F46+F52+F57+F64+F73+F78),2)</f>
        <v>0</v>
      </c>
      <c r="G80" s="24"/>
      <c r="H80" s="24"/>
      <c r="I80" s="24"/>
      <c r="J80" s="28"/>
      <c r="K80" s="28"/>
      <c r="L80" s="24"/>
    </row>
    <row r="81" spans="1:12" ht="10.5">
      <c r="A81" s="25">
        <v>72</v>
      </c>
      <c r="B81" s="7" t="s">
        <v>105</v>
      </c>
      <c r="C81" s="29" t="s">
        <v>257</v>
      </c>
      <c r="D81" s="32">
        <v>0</v>
      </c>
      <c r="F81" s="24">
        <f>ROUND((F27+F35+F40+F47+F53+F58+F65+F69+F74),2)</f>
        <v>1012.84</v>
      </c>
      <c r="G81" s="24"/>
      <c r="H81" s="24"/>
      <c r="I81" s="24"/>
      <c r="J81" s="28"/>
      <c r="K81" s="28"/>
      <c r="L81" s="24"/>
    </row>
    <row r="82" spans="1:12" ht="10.5">
      <c r="A82" s="25">
        <v>73</v>
      </c>
      <c r="B82" s="7" t="s">
        <v>106</v>
      </c>
      <c r="C82" s="29" t="s">
        <v>257</v>
      </c>
      <c r="D82" s="32">
        <v>0</v>
      </c>
      <c r="F82" s="24">
        <f>ROUND((F28+F36+F41+F48+F54+F59+F66+F70+F75),2)</f>
        <v>590</v>
      </c>
      <c r="G82" s="24"/>
      <c r="H82" s="24"/>
      <c r="I82" s="24"/>
      <c r="J82" s="28"/>
      <c r="K82" s="28"/>
      <c r="L82" s="24"/>
    </row>
    <row r="83" spans="1:12" ht="10.5">
      <c r="A83" s="25">
        <v>74</v>
      </c>
      <c r="B83" s="7" t="s">
        <v>107</v>
      </c>
      <c r="C83" s="29" t="s">
        <v>258</v>
      </c>
      <c r="D83" s="32">
        <v>0</v>
      </c>
      <c r="F83" s="24">
        <f>ROUND(SUM('Базовые цены с учетом расхода'!X9:X11),2)</f>
        <v>0</v>
      </c>
      <c r="G83" s="24"/>
      <c r="H83" s="24"/>
      <c r="I83" s="24"/>
      <c r="J83" s="28"/>
      <c r="K83" s="28"/>
      <c r="L83" s="24">
        <f>ROUND(SUM('Базовые цены с учетом расхода'!X9:X11),2)</f>
        <v>0</v>
      </c>
    </row>
    <row r="84" spans="1:12" ht="10.5">
      <c r="A84" s="25">
        <v>75</v>
      </c>
      <c r="B84" s="7" t="s">
        <v>108</v>
      </c>
      <c r="C84" s="29" t="s">
        <v>258</v>
      </c>
      <c r="D84" s="32">
        <v>0</v>
      </c>
      <c r="F84" s="24">
        <f>ROUND(SUM('Базовые цены с учетом расхода'!C9:C11),2)</f>
        <v>980.14</v>
      </c>
      <c r="G84" s="24"/>
      <c r="H84" s="24"/>
      <c r="I84" s="24"/>
      <c r="J84" s="28"/>
      <c r="K84" s="28"/>
      <c r="L84" s="24"/>
    </row>
    <row r="85" spans="1:12" ht="10.5">
      <c r="A85" s="25">
        <v>76</v>
      </c>
      <c r="B85" s="7" t="s">
        <v>109</v>
      </c>
      <c r="C85" s="29" t="s">
        <v>258</v>
      </c>
      <c r="D85" s="32">
        <v>0</v>
      </c>
      <c r="F85" s="24">
        <f>ROUND(SUM('Базовые цены с учетом расхода'!E9:E11),2)</f>
        <v>3.2</v>
      </c>
      <c r="G85" s="24"/>
      <c r="H85" s="24"/>
      <c r="I85" s="24"/>
      <c r="J85" s="28"/>
      <c r="K85" s="28"/>
      <c r="L85" s="24"/>
    </row>
    <row r="86" spans="1:12" ht="10.5">
      <c r="A86" s="25">
        <v>77</v>
      </c>
      <c r="B86" s="7" t="s">
        <v>110</v>
      </c>
      <c r="C86" s="29" t="s">
        <v>259</v>
      </c>
      <c r="D86" s="32">
        <v>0</v>
      </c>
      <c r="F86" s="24">
        <f>ROUND((F84+F85),2)</f>
        <v>983.34</v>
      </c>
      <c r="G86" s="24"/>
      <c r="H86" s="24"/>
      <c r="I86" s="24"/>
      <c r="J86" s="28"/>
      <c r="K86" s="28"/>
      <c r="L86" s="24"/>
    </row>
    <row r="87" spans="1:12" ht="10.5">
      <c r="A87" s="25">
        <v>78</v>
      </c>
      <c r="B87" s="7" t="s">
        <v>111</v>
      </c>
      <c r="C87" s="29" t="s">
        <v>258</v>
      </c>
      <c r="D87" s="32">
        <v>0</v>
      </c>
      <c r="F87" s="24"/>
      <c r="G87" s="24"/>
      <c r="H87" s="24"/>
      <c r="I87" s="24"/>
      <c r="J87" s="28" t="e">
        <f>ROUND(SUM('Базовые цены с учетом расхода'!I9:I11),8)</f>
        <v>#NAME?</v>
      </c>
      <c r="K87" s="28"/>
      <c r="L87" s="24"/>
    </row>
    <row r="88" spans="1:12" ht="10.5">
      <c r="A88" s="25">
        <v>79</v>
      </c>
      <c r="B88" s="7" t="s">
        <v>112</v>
      </c>
      <c r="C88" s="29" t="s">
        <v>258</v>
      </c>
      <c r="D88" s="32">
        <v>0</v>
      </c>
      <c r="F88" s="24"/>
      <c r="G88" s="24"/>
      <c r="H88" s="24"/>
      <c r="I88" s="24"/>
      <c r="J88" s="28" t="e">
        <f>ROUND(SUM('Базовые цены с учетом расхода'!K9:K11),8)</f>
        <v>#NAME?</v>
      </c>
      <c r="K88" s="28"/>
      <c r="L88" s="24"/>
    </row>
    <row r="89" spans="1:12" ht="10.5">
      <c r="A89" s="25">
        <v>80</v>
      </c>
      <c r="B89" s="7" t="s">
        <v>113</v>
      </c>
      <c r="C89" s="29" t="s">
        <v>259</v>
      </c>
      <c r="D89" s="32">
        <v>0</v>
      </c>
      <c r="F89" s="24"/>
      <c r="G89" s="24"/>
      <c r="H89" s="24"/>
      <c r="I89" s="24"/>
      <c r="J89" s="28" t="e">
        <f>ROUND((J87+J88),8)</f>
        <v>#NAME?</v>
      </c>
      <c r="K89" s="28"/>
      <c r="L89" s="24"/>
    </row>
    <row r="90" spans="1:12" ht="10.5">
      <c r="A90" s="25">
        <v>81</v>
      </c>
      <c r="B90" s="7" t="s">
        <v>114</v>
      </c>
      <c r="C90" s="29" t="s">
        <v>260</v>
      </c>
      <c r="D90" s="32">
        <v>6.43</v>
      </c>
      <c r="F90" s="24" t="e">
        <f>ROUND((F79)*D90,2)</f>
        <v>#NAME?</v>
      </c>
      <c r="G90" s="24"/>
      <c r="H90" s="24"/>
      <c r="I90" s="24"/>
      <c r="J90" s="28"/>
      <c r="K90" s="28"/>
      <c r="L90" s="24"/>
    </row>
    <row r="91" spans="1:12" ht="10.5">
      <c r="A91" s="25">
        <v>82</v>
      </c>
      <c r="B91" s="7" t="s">
        <v>115</v>
      </c>
      <c r="C91" s="29" t="s">
        <v>261</v>
      </c>
      <c r="D91" s="32">
        <v>18</v>
      </c>
      <c r="F91" s="24" t="e">
        <f>ROUND((F90)*D91/100,2)</f>
        <v>#NAME?</v>
      </c>
      <c r="G91" s="24">
        <f>ROUND((G90)*D91/100,2)</f>
        <v>0</v>
      </c>
      <c r="H91" s="24"/>
      <c r="I91" s="24"/>
      <c r="J91" s="28"/>
      <c r="K91" s="28"/>
      <c r="L91" s="24"/>
    </row>
    <row r="92" spans="1:12" ht="10.5">
      <c r="A92" s="25">
        <v>83</v>
      </c>
      <c r="B92" s="7" t="s">
        <v>116</v>
      </c>
      <c r="C92" s="29" t="s">
        <v>259</v>
      </c>
      <c r="D92" s="32">
        <v>0</v>
      </c>
      <c r="F92" s="24" t="e">
        <f>ROUND((F90+F91),2)</f>
        <v>#NAME?</v>
      </c>
      <c r="G92" s="24">
        <f>ROUND((G90+G91),2)</f>
        <v>0</v>
      </c>
      <c r="H92" s="24"/>
      <c r="I92" s="24"/>
      <c r="J92" s="28"/>
      <c r="K92" s="28"/>
      <c r="L92" s="24"/>
    </row>
    <row r="94" spans="1:10" s="32" customFormat="1" ht="10.5">
      <c r="A94" s="25"/>
      <c r="B94" s="53" t="s">
        <v>117</v>
      </c>
      <c r="C94" s="53"/>
      <c r="D94" s="53"/>
      <c r="E94" s="53"/>
      <c r="F94" s="53"/>
      <c r="G94" s="53"/>
      <c r="H94" s="53"/>
      <c r="I94" s="53"/>
      <c r="J94" s="53"/>
    </row>
    <row r="95" spans="2:10" ht="10.5">
      <c r="B95" s="53"/>
      <c r="C95" s="53"/>
      <c r="D95" s="53"/>
      <c r="E95" s="53"/>
      <c r="F95" s="53"/>
      <c r="G95" s="53"/>
      <c r="H95" s="53"/>
      <c r="I95" s="53"/>
      <c r="J95" s="53"/>
    </row>
    <row r="96" spans="1:13" s="26" customFormat="1" ht="10.5">
      <c r="A96" s="8"/>
      <c r="B96" s="26" t="s">
        <v>243</v>
      </c>
      <c r="C96" s="26" t="s">
        <v>244</v>
      </c>
      <c r="D96" s="33" t="s">
        <v>245</v>
      </c>
      <c r="E96" s="26" t="s">
        <v>246</v>
      </c>
      <c r="F96" s="26" t="s">
        <v>247</v>
      </c>
      <c r="G96" s="26" t="s">
        <v>248</v>
      </c>
      <c r="H96" s="26" t="s">
        <v>249</v>
      </c>
      <c r="I96" s="26" t="s">
        <v>250</v>
      </c>
      <c r="J96" s="26" t="s">
        <v>251</v>
      </c>
      <c r="K96" s="26" t="s">
        <v>252</v>
      </c>
      <c r="L96" s="26" t="s">
        <v>253</v>
      </c>
      <c r="M96" s="26" t="s">
        <v>254</v>
      </c>
    </row>
    <row r="97" spans="1:12" ht="10.5">
      <c r="A97" s="25">
        <v>1</v>
      </c>
      <c r="B97" s="7" t="s">
        <v>143</v>
      </c>
      <c r="C97" s="29" t="s">
        <v>255</v>
      </c>
      <c r="D97" s="32">
        <v>0</v>
      </c>
      <c r="E97" s="32"/>
      <c r="F97" s="24">
        <f>ROUND(SUM('Базовые цены с учетом расхода'!B15:B21),2)</f>
        <v>8712.15</v>
      </c>
      <c r="G97" s="24">
        <f>ROUND(SUM('Базовые цены с учетом расхода'!C15:C21),2)</f>
        <v>2296.63</v>
      </c>
      <c r="H97" s="24">
        <f>ROUND(SUM('Базовые цены с учетом расхода'!D15:D21),2)</f>
        <v>186.36</v>
      </c>
      <c r="I97" s="24">
        <f>ROUND(SUM('Базовые цены с учетом расхода'!E15:E21),2)</f>
        <v>2.12</v>
      </c>
      <c r="J97" s="28" t="e">
        <f>ROUND(SUM('Базовые цены с учетом расхода'!I15:I21),8)</f>
        <v>#NAME?</v>
      </c>
      <c r="K97" s="28" t="e">
        <f>ROUND(SUM('Базовые цены с учетом расхода'!K15:K21),8)</f>
        <v>#NAME?</v>
      </c>
      <c r="L97" s="24">
        <f>ROUND(SUM('Базовые цены с учетом расхода'!F15:F21),2)</f>
        <v>6229.16</v>
      </c>
    </row>
    <row r="98" spans="1:12" ht="10.5">
      <c r="A98" s="25">
        <v>2</v>
      </c>
      <c r="B98" s="7" t="s">
        <v>61</v>
      </c>
      <c r="C98" s="29" t="s">
        <v>256</v>
      </c>
      <c r="D98" s="32">
        <v>0</v>
      </c>
      <c r="F98" s="24">
        <f>ROUND(SUMIF(Определители!I15:I21,"= ",'Базовые цены с учетом расхода'!B15:B21),2)</f>
        <v>0</v>
      </c>
      <c r="G98" s="24">
        <f>ROUND(SUMIF(Определители!I15:I21,"= ",'Базовые цены с учетом расхода'!C15:C21),2)</f>
        <v>0</v>
      </c>
      <c r="H98" s="24">
        <f>ROUND(SUMIF(Определители!I15:I21,"= ",'Базовые цены с учетом расхода'!D15:D21),2)</f>
        <v>0</v>
      </c>
      <c r="I98" s="24">
        <f>ROUND(SUMIF(Определители!I15:I21,"= ",'Базовые цены с учетом расхода'!E15:E21),2)</f>
        <v>0</v>
      </c>
      <c r="J98" s="28">
        <f>ROUND(SUMIF(Определители!I15:I21,"= ",'Базовые цены с учетом расхода'!I15:I21),8)</f>
        <v>0</v>
      </c>
      <c r="K98" s="28">
        <f>ROUND(SUMIF(Определители!I15:I21,"= ",'Базовые цены с учетом расхода'!K15:K21),8)</f>
        <v>0</v>
      </c>
      <c r="L98" s="24">
        <f>ROUND(SUMIF(Определители!I15:I21,"= ",'Базовые цены с учетом расхода'!F15:F21),2)</f>
        <v>0</v>
      </c>
    </row>
    <row r="99" spans="1:12" ht="10.5">
      <c r="A99" s="25">
        <v>3</v>
      </c>
      <c r="B99" s="7" t="s">
        <v>62</v>
      </c>
      <c r="C99" s="29" t="s">
        <v>256</v>
      </c>
      <c r="D99" s="32">
        <v>0</v>
      </c>
      <c r="F99" s="24" t="e">
        <f>ROUND(СУММПРОИЗВЕСЛИ(0.01,Определители!I15:I21," ",'Базовые цены с учетом расхода'!B15:B21,Начисления!X15:X21,0),2)</f>
        <v>#NAME?</v>
      </c>
      <c r="G99" s="24"/>
      <c r="H99" s="24"/>
      <c r="I99" s="24"/>
      <c r="J99" s="28"/>
      <c r="K99" s="28"/>
      <c r="L99" s="24"/>
    </row>
    <row r="100" spans="1:12" ht="10.5">
      <c r="A100" s="25">
        <v>4</v>
      </c>
      <c r="B100" s="7" t="s">
        <v>63</v>
      </c>
      <c r="C100" s="29" t="s">
        <v>256</v>
      </c>
      <c r="D100" s="32">
        <v>0</v>
      </c>
      <c r="F100" s="24" t="e">
        <f>ROUND(СУММПРОИЗВЕСЛИ(0.01,Определители!I15:I21," ",'Базовые цены с учетом расхода'!B15:B21,Начисления!Y15:Y21,0),2)</f>
        <v>#NAME?</v>
      </c>
      <c r="G100" s="24"/>
      <c r="H100" s="24"/>
      <c r="I100" s="24"/>
      <c r="J100" s="28"/>
      <c r="K100" s="28"/>
      <c r="L100" s="24"/>
    </row>
    <row r="101" spans="1:12" ht="10.5">
      <c r="A101" s="25">
        <v>5</v>
      </c>
      <c r="B101" s="7" t="s">
        <v>64</v>
      </c>
      <c r="C101" s="29" t="s">
        <v>256</v>
      </c>
      <c r="D101" s="32">
        <v>0</v>
      </c>
      <c r="F101" s="24" t="e">
        <f>ROUND(ТРАНСПРАСХОД(Определители!B15:B21,Определители!H15:H21,Определители!I15:I21,'Базовые цены с учетом расхода'!B15:B21,Начисления!Z15:Z21,Начисления!AA15:AA21),2)</f>
        <v>#NAME?</v>
      </c>
      <c r="G101" s="24"/>
      <c r="H101" s="24"/>
      <c r="I101" s="24"/>
      <c r="J101" s="28"/>
      <c r="K101" s="28"/>
      <c r="L101" s="24"/>
    </row>
    <row r="102" spans="1:12" ht="10.5">
      <c r="A102" s="25">
        <v>6</v>
      </c>
      <c r="B102" s="7" t="s">
        <v>65</v>
      </c>
      <c r="C102" s="29" t="s">
        <v>256</v>
      </c>
      <c r="D102" s="32">
        <v>0</v>
      </c>
      <c r="F102" s="24" t="e">
        <f>ROUND(СУММПРОИЗВЕСЛИ(0.01,Определители!I15:I21," ",'Базовые цены с учетом расхода'!B15:B21,Начисления!AC15:AC21,0),2)</f>
        <v>#NAME?</v>
      </c>
      <c r="G102" s="24"/>
      <c r="H102" s="24"/>
      <c r="I102" s="24"/>
      <c r="J102" s="28"/>
      <c r="K102" s="28"/>
      <c r="L102" s="24"/>
    </row>
    <row r="103" spans="1:12" ht="10.5">
      <c r="A103" s="25">
        <v>7</v>
      </c>
      <c r="B103" s="7" t="s">
        <v>66</v>
      </c>
      <c r="C103" s="29" t="s">
        <v>256</v>
      </c>
      <c r="D103" s="32">
        <v>0</v>
      </c>
      <c r="F103" s="24" t="e">
        <f>ROUND(СУММПРОИЗВЕСЛИ(0.01,Определители!I15:I21," ",'Базовые цены с учетом расхода'!B15:B21,Начисления!AF15:AF21,0),2)</f>
        <v>#NAME?</v>
      </c>
      <c r="G103" s="24"/>
      <c r="H103" s="24"/>
      <c r="I103" s="24"/>
      <c r="J103" s="28"/>
      <c r="K103" s="28"/>
      <c r="L103" s="24"/>
    </row>
    <row r="104" spans="1:12" ht="10.5">
      <c r="A104" s="25">
        <v>8</v>
      </c>
      <c r="B104" s="7" t="s">
        <v>67</v>
      </c>
      <c r="C104" s="29" t="s">
        <v>256</v>
      </c>
      <c r="D104" s="32">
        <v>0</v>
      </c>
      <c r="F104" s="24" t="e">
        <f>ROUND(ЗАГОТСКЛАДРАСХОД(Определители!B15:B21,Определители!H15:H21,Определители!I15:I21,'Базовые цены с учетом расхода'!B15:B21,Начисления!X15:X21,Начисления!Y15:Y21,Начисления!Z15:Z21,Начисления!AA15:AA21,Начисления!AB15:AB21,Начисления!AC15:AC21,Начисления!AF15:AF21),2)</f>
        <v>#NAME?</v>
      </c>
      <c r="G104" s="24"/>
      <c r="H104" s="24"/>
      <c r="I104" s="24"/>
      <c r="J104" s="28"/>
      <c r="K104" s="28"/>
      <c r="L104" s="24"/>
    </row>
    <row r="105" spans="1:12" ht="10.5">
      <c r="A105" s="25">
        <v>9</v>
      </c>
      <c r="B105" s="7" t="s">
        <v>68</v>
      </c>
      <c r="C105" s="29" t="s">
        <v>256</v>
      </c>
      <c r="D105" s="32">
        <v>0</v>
      </c>
      <c r="F105" s="24" t="e">
        <f>ROUND(СУММПРОИЗВЕСЛИ(1,Определители!I15:I21," ",'Базовые цены с учетом расхода'!M15:M21,Начисления!I15:I21,0),2)</f>
        <v>#NAME?</v>
      </c>
      <c r="G105" s="24"/>
      <c r="H105" s="24"/>
      <c r="I105" s="24"/>
      <c r="J105" s="28"/>
      <c r="K105" s="28"/>
      <c r="L105" s="24"/>
    </row>
    <row r="106" spans="1:12" ht="10.5">
      <c r="A106" s="25">
        <v>10</v>
      </c>
      <c r="B106" s="7" t="s">
        <v>69</v>
      </c>
      <c r="C106" s="29" t="s">
        <v>257</v>
      </c>
      <c r="D106" s="32">
        <v>0</v>
      </c>
      <c r="F106" s="24" t="e">
        <f>ROUND((F105+F116+F136),2)</f>
        <v>#NAME?</v>
      </c>
      <c r="G106" s="24"/>
      <c r="H106" s="24"/>
      <c r="I106" s="24"/>
      <c r="J106" s="28"/>
      <c r="K106" s="28"/>
      <c r="L106" s="24"/>
    </row>
    <row r="107" spans="1:12" ht="10.5">
      <c r="A107" s="25">
        <v>11</v>
      </c>
      <c r="B107" s="7" t="s">
        <v>70</v>
      </c>
      <c r="C107" s="29" t="s">
        <v>257</v>
      </c>
      <c r="D107" s="32">
        <v>0</v>
      </c>
      <c r="F107" s="24" t="e">
        <f>ROUND((F98+F99+F100+F101+F102+F103+F104+F106),2)</f>
        <v>#NAME?</v>
      </c>
      <c r="G107" s="24"/>
      <c r="H107" s="24"/>
      <c r="I107" s="24"/>
      <c r="J107" s="28"/>
      <c r="K107" s="28"/>
      <c r="L107" s="24"/>
    </row>
    <row r="108" spans="1:12" ht="10.5">
      <c r="A108" s="25">
        <v>12</v>
      </c>
      <c r="B108" s="7" t="s">
        <v>71</v>
      </c>
      <c r="C108" s="29" t="s">
        <v>256</v>
      </c>
      <c r="D108" s="32">
        <v>0</v>
      </c>
      <c r="F108" s="24">
        <f>ROUND(SUMIF(Определители!I15:I21,"=1",'Базовые цены с учетом расхода'!B15:B21),2)</f>
        <v>0</v>
      </c>
      <c r="G108" s="24">
        <f>ROUND(SUMIF(Определители!I15:I21,"=1",'Базовые цены с учетом расхода'!C15:C21),2)</f>
        <v>0</v>
      </c>
      <c r="H108" s="24">
        <f>ROUND(SUMIF(Определители!I15:I21,"=1",'Базовые цены с учетом расхода'!D15:D21),2)</f>
        <v>0</v>
      </c>
      <c r="I108" s="24">
        <f>ROUND(SUMIF(Определители!I15:I21,"=1",'Базовые цены с учетом расхода'!E15:E21),2)</f>
        <v>0</v>
      </c>
      <c r="J108" s="28">
        <f>ROUND(SUMIF(Определители!I15:I21,"=1",'Базовые цены с учетом расхода'!I15:I21),8)</f>
        <v>0</v>
      </c>
      <c r="K108" s="28">
        <f>ROUND(SUMIF(Определители!I15:I21,"=1",'Базовые цены с учетом расхода'!K15:K21),8)</f>
        <v>0</v>
      </c>
      <c r="L108" s="24">
        <f>ROUND(SUMIF(Определители!I15:I21,"=1",'Базовые цены с учетом расхода'!F15:F21),2)</f>
        <v>0</v>
      </c>
    </row>
    <row r="109" spans="1:12" ht="10.5">
      <c r="A109" s="25">
        <v>13</v>
      </c>
      <c r="B109" s="7" t="s">
        <v>72</v>
      </c>
      <c r="C109" s="29" t="s">
        <v>256</v>
      </c>
      <c r="D109" s="32">
        <v>0</v>
      </c>
      <c r="F109" s="24"/>
      <c r="G109" s="24"/>
      <c r="H109" s="24"/>
      <c r="I109" s="24"/>
      <c r="J109" s="28"/>
      <c r="K109" s="28"/>
      <c r="L109" s="24"/>
    </row>
    <row r="110" spans="1:12" ht="10.5">
      <c r="A110" s="25">
        <v>14</v>
      </c>
      <c r="B110" s="7" t="s">
        <v>73</v>
      </c>
      <c r="C110" s="29" t="s">
        <v>256</v>
      </c>
      <c r="D110" s="32">
        <v>0</v>
      </c>
      <c r="F110" s="24"/>
      <c r="G110" s="24">
        <f>ROUND(SUMIF(Определители!I15:I21,"=1",'Базовые цены с учетом расхода'!U15:U21),2)</f>
        <v>0</v>
      </c>
      <c r="H110" s="24"/>
      <c r="I110" s="24"/>
      <c r="J110" s="28"/>
      <c r="K110" s="28"/>
      <c r="L110" s="24"/>
    </row>
    <row r="111" spans="1:12" ht="10.5">
      <c r="A111" s="25">
        <v>15</v>
      </c>
      <c r="B111" s="7" t="s">
        <v>74</v>
      </c>
      <c r="C111" s="29" t="s">
        <v>256</v>
      </c>
      <c r="D111" s="32">
        <v>0</v>
      </c>
      <c r="F111" s="24">
        <f>ROUND(SUMIF(Определители!I15:I21,"=1",'Базовые цены с учетом расхода'!V15:V21),2)</f>
        <v>0</v>
      </c>
      <c r="G111" s="24"/>
      <c r="H111" s="24"/>
      <c r="I111" s="24"/>
      <c r="J111" s="28"/>
      <c r="K111" s="28"/>
      <c r="L111" s="24"/>
    </row>
    <row r="112" spans="1:12" ht="10.5">
      <c r="A112" s="25">
        <v>16</v>
      </c>
      <c r="B112" s="7" t="s">
        <v>75</v>
      </c>
      <c r="C112" s="29" t="s">
        <v>256</v>
      </c>
      <c r="D112" s="32">
        <v>0</v>
      </c>
      <c r="F112" s="24" t="e">
        <f>ROUND(СУММЕСЛИ2(Определители!I15:I21,"1",Определители!G15:G21,"1",'Базовые цены с учетом расхода'!B15:B21),2)</f>
        <v>#NAME?</v>
      </c>
      <c r="G112" s="24"/>
      <c r="H112" s="24"/>
      <c r="I112" s="24"/>
      <c r="J112" s="28"/>
      <c r="K112" s="28"/>
      <c r="L112" s="24"/>
    </row>
    <row r="113" spans="1:12" ht="10.5">
      <c r="A113" s="25">
        <v>17</v>
      </c>
      <c r="B113" s="7" t="s">
        <v>76</v>
      </c>
      <c r="C113" s="29" t="s">
        <v>256</v>
      </c>
      <c r="D113" s="32">
        <v>0</v>
      </c>
      <c r="F113" s="24">
        <f>ROUND(SUMIF(Определители!I15:I21,"=1",'Базовые цены с учетом расхода'!H15:H21),2)</f>
        <v>0</v>
      </c>
      <c r="G113" s="24"/>
      <c r="H113" s="24"/>
      <c r="I113" s="24"/>
      <c r="J113" s="28"/>
      <c r="K113" s="28"/>
      <c r="L113" s="24"/>
    </row>
    <row r="114" spans="1:12" ht="10.5">
      <c r="A114" s="25">
        <v>18</v>
      </c>
      <c r="B114" s="7" t="s">
        <v>77</v>
      </c>
      <c r="C114" s="29" t="s">
        <v>256</v>
      </c>
      <c r="D114" s="32">
        <v>0</v>
      </c>
      <c r="F114" s="24">
        <f>ROUND(SUMIF(Определители!I15:I21,"=1",'Базовые цены с учетом расхода'!N15:N21),2)</f>
        <v>0</v>
      </c>
      <c r="G114" s="24"/>
      <c r="H114" s="24"/>
      <c r="I114" s="24"/>
      <c r="J114" s="28"/>
      <c r="K114" s="28"/>
      <c r="L114" s="24"/>
    </row>
    <row r="115" spans="1:12" ht="10.5">
      <c r="A115" s="25">
        <v>19</v>
      </c>
      <c r="B115" s="7" t="s">
        <v>78</v>
      </c>
      <c r="C115" s="29" t="s">
        <v>256</v>
      </c>
      <c r="D115" s="32">
        <v>0</v>
      </c>
      <c r="F115" s="24">
        <f>ROUND(SUMIF(Определители!I15:I21,"=1",'Базовые цены с учетом расхода'!O15:O21),2)</f>
        <v>0</v>
      </c>
      <c r="G115" s="24"/>
      <c r="H115" s="24"/>
      <c r="I115" s="24"/>
      <c r="J115" s="28"/>
      <c r="K115" s="28"/>
      <c r="L115" s="24"/>
    </row>
    <row r="116" spans="1:12" ht="10.5">
      <c r="A116" s="25">
        <v>20</v>
      </c>
      <c r="B116" s="7" t="s">
        <v>69</v>
      </c>
      <c r="C116" s="29" t="s">
        <v>256</v>
      </c>
      <c r="D116" s="32">
        <v>0</v>
      </c>
      <c r="F116" s="24" t="e">
        <f>ROUND(СУММПРОИЗВЕСЛИ(1,Определители!I15:I21," ",'Базовые цены с учетом расхода'!M15:M21,Начисления!I15:I21,0),2)</f>
        <v>#NAME?</v>
      </c>
      <c r="G116" s="24"/>
      <c r="H116" s="24"/>
      <c r="I116" s="24"/>
      <c r="J116" s="28"/>
      <c r="K116" s="28"/>
      <c r="L116" s="24"/>
    </row>
    <row r="117" spans="1:12" ht="10.5">
      <c r="A117" s="25">
        <v>21</v>
      </c>
      <c r="B117" s="7" t="s">
        <v>79</v>
      </c>
      <c r="C117" s="29" t="s">
        <v>257</v>
      </c>
      <c r="D117" s="32">
        <v>0</v>
      </c>
      <c r="F117" s="24">
        <f>ROUND((F108+F114+F115),2)</f>
        <v>0</v>
      </c>
      <c r="G117" s="24"/>
      <c r="H117" s="24"/>
      <c r="I117" s="24"/>
      <c r="J117" s="28"/>
      <c r="K117" s="28"/>
      <c r="L117" s="24"/>
    </row>
    <row r="118" spans="1:12" ht="10.5">
      <c r="A118" s="25">
        <v>22</v>
      </c>
      <c r="B118" s="7" t="s">
        <v>80</v>
      </c>
      <c r="C118" s="29" t="s">
        <v>256</v>
      </c>
      <c r="D118" s="32">
        <v>0</v>
      </c>
      <c r="F118" s="24">
        <f>ROUND(SUMIF(Определители!I15:I21,"=2",'Базовые цены с учетом расхода'!B15:B21),2)</f>
        <v>5.2</v>
      </c>
      <c r="G118" s="24">
        <f>ROUND(SUMIF(Определители!I15:I21,"=2",'Базовые цены с учетом расхода'!C15:C21),2)</f>
        <v>0</v>
      </c>
      <c r="H118" s="24">
        <f>ROUND(SUMIF(Определители!I15:I21,"=2",'Базовые цены с учетом расхода'!D15:D21),2)</f>
        <v>1.6</v>
      </c>
      <c r="I118" s="24">
        <f>ROUND(SUMIF(Определители!I15:I21,"=2",'Базовые цены с учетом расхода'!E15:E21),2)</f>
        <v>0</v>
      </c>
      <c r="J118" s="28" t="e">
        <f>ROUND(SUMIF(Определители!I15:I21,"=2",'Базовые цены с учетом расхода'!I15:I21),8)</f>
        <v>#NAME?</v>
      </c>
      <c r="K118" s="28" t="e">
        <f>ROUND(SUMIF(Определители!I15:I21,"=2",'Базовые цены с учетом расхода'!K15:K21),8)</f>
        <v>#NAME?</v>
      </c>
      <c r="L118" s="24">
        <f>ROUND(SUMIF(Определители!I15:I21,"=2",'Базовые цены с учетом расхода'!F15:F21),2)</f>
        <v>3.6</v>
      </c>
    </row>
    <row r="119" spans="1:12" ht="10.5">
      <c r="A119" s="25">
        <v>23</v>
      </c>
      <c r="B119" s="7" t="s">
        <v>72</v>
      </c>
      <c r="C119" s="29" t="s">
        <v>256</v>
      </c>
      <c r="D119" s="32">
        <v>0</v>
      </c>
      <c r="F119" s="24"/>
      <c r="G119" s="24"/>
      <c r="H119" s="24"/>
      <c r="I119" s="24"/>
      <c r="J119" s="28"/>
      <c r="K119" s="28"/>
      <c r="L119" s="24"/>
    </row>
    <row r="120" spans="1:12" ht="10.5">
      <c r="A120" s="25">
        <v>24</v>
      </c>
      <c r="B120" s="7" t="s">
        <v>81</v>
      </c>
      <c r="C120" s="29" t="s">
        <v>256</v>
      </c>
      <c r="D120" s="32">
        <v>0</v>
      </c>
      <c r="F120" s="24" t="e">
        <f>ROUND(СУММЕСЛИ2(Определители!I15:I21,"2",Определители!G15:G21,"1",'Базовые цены с учетом расхода'!B15:B21),2)</f>
        <v>#NAME?</v>
      </c>
      <c r="G120" s="24"/>
      <c r="H120" s="24"/>
      <c r="I120" s="24"/>
      <c r="J120" s="28"/>
      <c r="K120" s="28"/>
      <c r="L120" s="24"/>
    </row>
    <row r="121" spans="1:12" ht="10.5">
      <c r="A121" s="25">
        <v>25</v>
      </c>
      <c r="B121" s="7" t="s">
        <v>76</v>
      </c>
      <c r="C121" s="29" t="s">
        <v>256</v>
      </c>
      <c r="D121" s="32">
        <v>0</v>
      </c>
      <c r="F121" s="24">
        <f>ROUND(SUMIF(Определители!I15:I21,"=2",'Базовые цены с учетом расхода'!H15:H21),2)</f>
        <v>0</v>
      </c>
      <c r="G121" s="24"/>
      <c r="H121" s="24"/>
      <c r="I121" s="24"/>
      <c r="J121" s="28"/>
      <c r="K121" s="28"/>
      <c r="L121" s="24"/>
    </row>
    <row r="122" spans="1:12" ht="10.5">
      <c r="A122" s="25">
        <v>26</v>
      </c>
      <c r="B122" s="7" t="s">
        <v>77</v>
      </c>
      <c r="C122" s="29" t="s">
        <v>256</v>
      </c>
      <c r="D122" s="32">
        <v>0</v>
      </c>
      <c r="F122" s="24">
        <f>ROUND(SUMIF(Определители!I15:I21,"=2",'Базовые цены с учетом расхода'!N15:N21),2)</f>
        <v>0</v>
      </c>
      <c r="G122" s="24"/>
      <c r="H122" s="24"/>
      <c r="I122" s="24"/>
      <c r="J122" s="28"/>
      <c r="K122" s="28"/>
      <c r="L122" s="24"/>
    </row>
    <row r="123" spans="1:12" ht="10.5">
      <c r="A123" s="25">
        <v>27</v>
      </c>
      <c r="B123" s="7" t="s">
        <v>78</v>
      </c>
      <c r="C123" s="29" t="s">
        <v>256</v>
      </c>
      <c r="D123" s="32">
        <v>0</v>
      </c>
      <c r="F123" s="24">
        <f>ROUND(SUMIF(Определители!I15:I21,"=2",'Базовые цены с учетом расхода'!O15:O21),2)</f>
        <v>0</v>
      </c>
      <c r="G123" s="24"/>
      <c r="H123" s="24"/>
      <c r="I123" s="24"/>
      <c r="J123" s="28"/>
      <c r="K123" s="28"/>
      <c r="L123" s="24"/>
    </row>
    <row r="124" spans="1:12" ht="10.5">
      <c r="A124" s="25">
        <v>28</v>
      </c>
      <c r="B124" s="7" t="s">
        <v>82</v>
      </c>
      <c r="C124" s="29" t="s">
        <v>257</v>
      </c>
      <c r="D124" s="32">
        <v>0</v>
      </c>
      <c r="F124" s="24">
        <f>ROUND((F118+F122+F123),2)</f>
        <v>5.2</v>
      </c>
      <c r="G124" s="24"/>
      <c r="H124" s="24"/>
      <c r="I124" s="24"/>
      <c r="J124" s="28"/>
      <c r="K124" s="28"/>
      <c r="L124" s="24"/>
    </row>
    <row r="125" spans="1:12" ht="10.5">
      <c r="A125" s="25">
        <v>29</v>
      </c>
      <c r="B125" s="7" t="s">
        <v>83</v>
      </c>
      <c r="C125" s="29" t="s">
        <v>256</v>
      </c>
      <c r="D125" s="32">
        <v>0</v>
      </c>
      <c r="F125" s="24">
        <f>ROUND(SUMIF(Определители!I15:I21,"=3",'Базовые цены с учетом расхода'!B15:B21),2)</f>
        <v>0</v>
      </c>
      <c r="G125" s="24">
        <f>ROUND(SUMIF(Определители!I15:I21,"=3",'Базовые цены с учетом расхода'!C15:C21),2)</f>
        <v>0</v>
      </c>
      <c r="H125" s="24">
        <f>ROUND(SUMIF(Определители!I15:I21,"=3",'Базовые цены с учетом расхода'!D15:D21),2)</f>
        <v>0</v>
      </c>
      <c r="I125" s="24">
        <f>ROUND(SUMIF(Определители!I15:I21,"=3",'Базовые цены с учетом расхода'!E15:E21),2)</f>
        <v>0</v>
      </c>
      <c r="J125" s="28">
        <f>ROUND(SUMIF(Определители!I15:I21,"=3",'Базовые цены с учетом расхода'!I15:I21),8)</f>
        <v>0</v>
      </c>
      <c r="K125" s="28">
        <f>ROUND(SUMIF(Определители!I15:I21,"=3",'Базовые цены с учетом расхода'!K15:K21),8)</f>
        <v>0</v>
      </c>
      <c r="L125" s="24">
        <f>ROUND(SUMIF(Определители!I15:I21,"=3",'Базовые цены с учетом расхода'!F15:F21),2)</f>
        <v>0</v>
      </c>
    </row>
    <row r="126" spans="1:12" ht="10.5">
      <c r="A126" s="25">
        <v>30</v>
      </c>
      <c r="B126" s="7" t="s">
        <v>76</v>
      </c>
      <c r="C126" s="29" t="s">
        <v>256</v>
      </c>
      <c r="D126" s="32">
        <v>0</v>
      </c>
      <c r="F126" s="24">
        <f>ROUND(SUMIF(Определители!I15:I21,"=3",'Базовые цены с учетом расхода'!H15:H21),2)</f>
        <v>0</v>
      </c>
      <c r="G126" s="24"/>
      <c r="H126" s="24"/>
      <c r="I126" s="24"/>
      <c r="J126" s="28"/>
      <c r="K126" s="28"/>
      <c r="L126" s="24"/>
    </row>
    <row r="127" spans="1:12" ht="10.5">
      <c r="A127" s="25">
        <v>31</v>
      </c>
      <c r="B127" s="7" t="s">
        <v>77</v>
      </c>
      <c r="C127" s="29" t="s">
        <v>256</v>
      </c>
      <c r="D127" s="32">
        <v>0</v>
      </c>
      <c r="F127" s="24">
        <f>ROUND(SUMIF(Определители!I15:I21,"=3",'Базовые цены с учетом расхода'!N15:N21),2)</f>
        <v>0</v>
      </c>
      <c r="G127" s="24"/>
      <c r="H127" s="24"/>
      <c r="I127" s="24"/>
      <c r="J127" s="28"/>
      <c r="K127" s="28"/>
      <c r="L127" s="24"/>
    </row>
    <row r="128" spans="1:12" ht="10.5">
      <c r="A128" s="25">
        <v>32</v>
      </c>
      <c r="B128" s="7" t="s">
        <v>78</v>
      </c>
      <c r="C128" s="29" t="s">
        <v>256</v>
      </c>
      <c r="D128" s="32">
        <v>0</v>
      </c>
      <c r="F128" s="24">
        <f>ROUND(SUMIF(Определители!I15:I21,"=3",'Базовые цены с учетом расхода'!O15:O21),2)</f>
        <v>0</v>
      </c>
      <c r="G128" s="24"/>
      <c r="H128" s="24"/>
      <c r="I128" s="24"/>
      <c r="J128" s="28"/>
      <c r="K128" s="28"/>
      <c r="L128" s="24"/>
    </row>
    <row r="129" spans="1:12" ht="10.5">
      <c r="A129" s="25">
        <v>33</v>
      </c>
      <c r="B129" s="7" t="s">
        <v>84</v>
      </c>
      <c r="C129" s="29" t="s">
        <v>257</v>
      </c>
      <c r="D129" s="32">
        <v>0</v>
      </c>
      <c r="F129" s="24">
        <f>ROUND((F125+F127+F128),2)</f>
        <v>0</v>
      </c>
      <c r="G129" s="24"/>
      <c r="H129" s="24"/>
      <c r="I129" s="24"/>
      <c r="J129" s="28"/>
      <c r="K129" s="28"/>
      <c r="L129" s="24"/>
    </row>
    <row r="130" spans="1:12" ht="10.5">
      <c r="A130" s="25">
        <v>34</v>
      </c>
      <c r="B130" s="7" t="s">
        <v>85</v>
      </c>
      <c r="C130" s="29" t="s">
        <v>256</v>
      </c>
      <c r="D130" s="32">
        <v>0</v>
      </c>
      <c r="F130" s="24">
        <f>ROUND(SUMIF(Определители!I15:I21,"=4",'Базовые цены с учетом расхода'!B15:B21),2)</f>
        <v>8706.95</v>
      </c>
      <c r="G130" s="24">
        <f>ROUND(SUMIF(Определители!I15:I21,"=4",'Базовые цены с учетом расхода'!C15:C21),2)</f>
        <v>2296.63</v>
      </c>
      <c r="H130" s="24">
        <f>ROUND(SUMIF(Определители!I15:I21,"=4",'Базовые цены с учетом расхода'!D15:D21),2)</f>
        <v>184.76</v>
      </c>
      <c r="I130" s="24">
        <f>ROUND(SUMIF(Определители!I15:I21,"=4",'Базовые цены с учетом расхода'!E15:E21),2)</f>
        <v>2.12</v>
      </c>
      <c r="J130" s="28" t="e">
        <f>ROUND(SUMIF(Определители!I15:I21,"=4",'Базовые цены с учетом расхода'!I15:I21),8)</f>
        <v>#NAME?</v>
      </c>
      <c r="K130" s="28" t="e">
        <f>ROUND(SUMIF(Определители!I15:I21,"=4",'Базовые цены с учетом расхода'!K15:K21),8)</f>
        <v>#NAME?</v>
      </c>
      <c r="L130" s="24">
        <f>ROUND(SUMIF(Определители!I15:I21,"=4",'Базовые цены с учетом расхода'!F15:F21),2)</f>
        <v>6225.56</v>
      </c>
    </row>
    <row r="131" spans="1:12" ht="10.5">
      <c r="A131" s="25">
        <v>35</v>
      </c>
      <c r="B131" s="7" t="s">
        <v>72</v>
      </c>
      <c r="C131" s="29" t="s">
        <v>256</v>
      </c>
      <c r="D131" s="32">
        <v>0</v>
      </c>
      <c r="F131" s="24"/>
      <c r="G131" s="24"/>
      <c r="H131" s="24"/>
      <c r="I131" s="24"/>
      <c r="J131" s="28"/>
      <c r="K131" s="28"/>
      <c r="L131" s="24"/>
    </row>
    <row r="132" spans="1:12" ht="10.5">
      <c r="A132" s="25">
        <v>36</v>
      </c>
      <c r="B132" s="7" t="s">
        <v>86</v>
      </c>
      <c r="C132" s="29" t="s">
        <v>256</v>
      </c>
      <c r="D132" s="32">
        <v>0</v>
      </c>
      <c r="F132" s="24"/>
      <c r="G132" s="24"/>
      <c r="H132" s="24"/>
      <c r="I132" s="24"/>
      <c r="J132" s="28"/>
      <c r="K132" s="28"/>
      <c r="L132" s="24"/>
    </row>
    <row r="133" spans="1:12" ht="10.5">
      <c r="A133" s="25">
        <v>37</v>
      </c>
      <c r="B133" s="7" t="s">
        <v>76</v>
      </c>
      <c r="C133" s="29" t="s">
        <v>256</v>
      </c>
      <c r="D133" s="32">
        <v>0</v>
      </c>
      <c r="F133" s="24">
        <f>ROUND(SUMIF(Определители!I15:I21,"=4",'Базовые цены с учетом расхода'!H15:H21),2)</f>
        <v>0</v>
      </c>
      <c r="G133" s="24"/>
      <c r="H133" s="24"/>
      <c r="I133" s="24"/>
      <c r="J133" s="28"/>
      <c r="K133" s="28"/>
      <c r="L133" s="24"/>
    </row>
    <row r="134" spans="1:12" ht="10.5">
      <c r="A134" s="25">
        <v>38</v>
      </c>
      <c r="B134" s="7" t="s">
        <v>77</v>
      </c>
      <c r="C134" s="29" t="s">
        <v>256</v>
      </c>
      <c r="D134" s="32">
        <v>0</v>
      </c>
      <c r="F134" s="24">
        <f>ROUND(SUMIF(Определители!I15:I21,"=4",'Базовые цены с учетом расхода'!N15:N21),2)</f>
        <v>2522.08</v>
      </c>
      <c r="G134" s="24"/>
      <c r="H134" s="24"/>
      <c r="I134" s="24"/>
      <c r="J134" s="28"/>
      <c r="K134" s="28"/>
      <c r="L134" s="24"/>
    </row>
    <row r="135" spans="1:12" ht="10.5">
      <c r="A135" s="25">
        <v>39</v>
      </c>
      <c r="B135" s="7" t="s">
        <v>78</v>
      </c>
      <c r="C135" s="29" t="s">
        <v>256</v>
      </c>
      <c r="D135" s="32">
        <v>0</v>
      </c>
      <c r="F135" s="24">
        <f>ROUND(SUMIF(Определители!I15:I21,"=4",'Базовые цены с учетом расхода'!O15:O21),2)</f>
        <v>1520.75</v>
      </c>
      <c r="G135" s="24"/>
      <c r="H135" s="24"/>
      <c r="I135" s="24"/>
      <c r="J135" s="28"/>
      <c r="K135" s="28"/>
      <c r="L135" s="24"/>
    </row>
    <row r="136" spans="1:12" ht="10.5">
      <c r="A136" s="25">
        <v>40</v>
      </c>
      <c r="B136" s="7" t="s">
        <v>69</v>
      </c>
      <c r="C136" s="29" t="s">
        <v>256</v>
      </c>
      <c r="D136" s="32">
        <v>0</v>
      </c>
      <c r="F136" s="24" t="e">
        <f>ROUND(СУММПРОИЗВЕСЛИ(1,Определители!I15:I21," ",'Базовые цены с учетом расхода'!M15:M21,Начисления!I15:I21,0),2)</f>
        <v>#NAME?</v>
      </c>
      <c r="G136" s="24"/>
      <c r="H136" s="24"/>
      <c r="I136" s="24"/>
      <c r="J136" s="28"/>
      <c r="K136" s="28"/>
      <c r="L136" s="24"/>
    </row>
    <row r="137" spans="1:12" ht="10.5">
      <c r="A137" s="25">
        <v>41</v>
      </c>
      <c r="B137" s="7" t="s">
        <v>89</v>
      </c>
      <c r="C137" s="29" t="s">
        <v>257</v>
      </c>
      <c r="D137" s="32">
        <v>0</v>
      </c>
      <c r="F137" s="24">
        <f>ROUND((F130+F134+F135),2)</f>
        <v>12749.78</v>
      </c>
      <c r="G137" s="24"/>
      <c r="H137" s="24"/>
      <c r="I137" s="24"/>
      <c r="J137" s="28"/>
      <c r="K137" s="28"/>
      <c r="L137" s="24"/>
    </row>
    <row r="138" spans="1:12" ht="10.5">
      <c r="A138" s="25">
        <v>42</v>
      </c>
      <c r="B138" s="7" t="s">
        <v>90</v>
      </c>
      <c r="C138" s="29" t="s">
        <v>256</v>
      </c>
      <c r="D138" s="32">
        <v>0</v>
      </c>
      <c r="F138" s="24">
        <f>ROUND(SUMIF(Определители!I15:I21,"=5",'Базовые цены с учетом расхода'!B15:B21),2)</f>
        <v>0</v>
      </c>
      <c r="G138" s="24">
        <f>ROUND(SUMIF(Определители!I15:I21,"=5",'Базовые цены с учетом расхода'!C15:C21),2)</f>
        <v>0</v>
      </c>
      <c r="H138" s="24">
        <f>ROUND(SUMIF(Определители!I15:I21,"=5",'Базовые цены с учетом расхода'!D15:D21),2)</f>
        <v>0</v>
      </c>
      <c r="I138" s="24">
        <f>ROUND(SUMIF(Определители!I15:I21,"=5",'Базовые цены с учетом расхода'!E15:E21),2)</f>
        <v>0</v>
      </c>
      <c r="J138" s="28">
        <f>ROUND(SUMIF(Определители!I15:I21,"=5",'Базовые цены с учетом расхода'!I15:I21),8)</f>
        <v>0</v>
      </c>
      <c r="K138" s="28">
        <f>ROUND(SUMIF(Определители!I15:I21,"=5",'Базовые цены с учетом расхода'!K15:K21),8)</f>
        <v>0</v>
      </c>
      <c r="L138" s="24">
        <f>ROUND(SUMIF(Определители!I15:I21,"=5",'Базовые цены с учетом расхода'!F15:F21),2)</f>
        <v>0</v>
      </c>
    </row>
    <row r="139" spans="1:12" ht="10.5">
      <c r="A139" s="25">
        <v>43</v>
      </c>
      <c r="B139" s="7" t="s">
        <v>76</v>
      </c>
      <c r="C139" s="29" t="s">
        <v>256</v>
      </c>
      <c r="D139" s="32">
        <v>0</v>
      </c>
      <c r="F139" s="24">
        <f>ROUND(SUMIF(Определители!I15:I21,"=5",'Базовые цены с учетом расхода'!H15:H21),2)</f>
        <v>0</v>
      </c>
      <c r="G139" s="24"/>
      <c r="H139" s="24"/>
      <c r="I139" s="24"/>
      <c r="J139" s="28"/>
      <c r="K139" s="28"/>
      <c r="L139" s="24"/>
    </row>
    <row r="140" spans="1:12" ht="10.5">
      <c r="A140" s="25">
        <v>44</v>
      </c>
      <c r="B140" s="7" t="s">
        <v>77</v>
      </c>
      <c r="C140" s="29" t="s">
        <v>256</v>
      </c>
      <c r="D140" s="32">
        <v>0</v>
      </c>
      <c r="F140" s="24">
        <f>ROUND(SUMIF(Определители!I15:I21,"=5",'Базовые цены с учетом расхода'!N15:N21),2)</f>
        <v>0</v>
      </c>
      <c r="G140" s="24"/>
      <c r="H140" s="24"/>
      <c r="I140" s="24"/>
      <c r="J140" s="28"/>
      <c r="K140" s="28"/>
      <c r="L140" s="24"/>
    </row>
    <row r="141" spans="1:12" ht="10.5">
      <c r="A141" s="25">
        <v>45</v>
      </c>
      <c r="B141" s="7" t="s">
        <v>78</v>
      </c>
      <c r="C141" s="29" t="s">
        <v>256</v>
      </c>
      <c r="D141" s="32">
        <v>0</v>
      </c>
      <c r="F141" s="24">
        <f>ROUND(SUMIF(Определители!I15:I21,"=5",'Базовые цены с учетом расхода'!O15:O21),2)</f>
        <v>0</v>
      </c>
      <c r="G141" s="24"/>
      <c r="H141" s="24"/>
      <c r="I141" s="24"/>
      <c r="J141" s="28"/>
      <c r="K141" s="28"/>
      <c r="L141" s="24"/>
    </row>
    <row r="142" spans="1:12" ht="10.5">
      <c r="A142" s="25">
        <v>46</v>
      </c>
      <c r="B142" s="7" t="s">
        <v>91</v>
      </c>
      <c r="C142" s="29" t="s">
        <v>257</v>
      </c>
      <c r="D142" s="32">
        <v>0</v>
      </c>
      <c r="F142" s="24">
        <f>ROUND((F138+F140+F141),2)</f>
        <v>0</v>
      </c>
      <c r="G142" s="24"/>
      <c r="H142" s="24"/>
      <c r="I142" s="24"/>
      <c r="J142" s="28"/>
      <c r="K142" s="28"/>
      <c r="L142" s="24"/>
    </row>
    <row r="143" spans="1:12" ht="10.5">
      <c r="A143" s="25">
        <v>47</v>
      </c>
      <c r="B143" s="7" t="s">
        <v>92</v>
      </c>
      <c r="C143" s="29" t="s">
        <v>256</v>
      </c>
      <c r="D143" s="32">
        <v>0</v>
      </c>
      <c r="F143" s="24">
        <f>ROUND(SUMIF(Определители!I15:I21,"=6",'Базовые цены с учетом расхода'!B15:B21),2)</f>
        <v>0</v>
      </c>
      <c r="G143" s="24">
        <f>ROUND(SUMIF(Определители!I15:I21,"=6",'Базовые цены с учетом расхода'!C15:C21),2)</f>
        <v>0</v>
      </c>
      <c r="H143" s="24">
        <f>ROUND(SUMIF(Определители!I15:I21,"=6",'Базовые цены с учетом расхода'!D15:D21),2)</f>
        <v>0</v>
      </c>
      <c r="I143" s="24">
        <f>ROUND(SUMIF(Определители!I15:I21,"=6",'Базовые цены с учетом расхода'!E15:E21),2)</f>
        <v>0</v>
      </c>
      <c r="J143" s="28">
        <f>ROUND(SUMIF(Определители!I15:I21,"=6",'Базовые цены с учетом расхода'!I15:I21),8)</f>
        <v>0</v>
      </c>
      <c r="K143" s="28">
        <f>ROUND(SUMIF(Определители!I15:I21,"=6",'Базовые цены с учетом расхода'!K15:K21),8)</f>
        <v>0</v>
      </c>
      <c r="L143" s="24">
        <f>ROUND(SUMIF(Определители!I15:I21,"=6",'Базовые цены с учетом расхода'!F15:F21),2)</f>
        <v>0</v>
      </c>
    </row>
    <row r="144" spans="1:12" ht="10.5">
      <c r="A144" s="25">
        <v>48</v>
      </c>
      <c r="B144" s="7" t="s">
        <v>76</v>
      </c>
      <c r="C144" s="29" t="s">
        <v>256</v>
      </c>
      <c r="D144" s="32">
        <v>0</v>
      </c>
      <c r="F144" s="24">
        <f>ROUND(SUMIF(Определители!I15:I21,"=6",'Базовые цены с учетом расхода'!H15:H21),2)</f>
        <v>0</v>
      </c>
      <c r="G144" s="24"/>
      <c r="H144" s="24"/>
      <c r="I144" s="24"/>
      <c r="J144" s="28"/>
      <c r="K144" s="28"/>
      <c r="L144" s="24"/>
    </row>
    <row r="145" spans="1:12" ht="10.5">
      <c r="A145" s="25">
        <v>49</v>
      </c>
      <c r="B145" s="7" t="s">
        <v>77</v>
      </c>
      <c r="C145" s="29" t="s">
        <v>256</v>
      </c>
      <c r="D145" s="32">
        <v>0</v>
      </c>
      <c r="F145" s="24">
        <f>ROUND(SUMIF(Определители!I15:I21,"=6",'Базовые цены с учетом расхода'!N15:N21),2)</f>
        <v>0</v>
      </c>
      <c r="G145" s="24"/>
      <c r="H145" s="24"/>
      <c r="I145" s="24"/>
      <c r="J145" s="28"/>
      <c r="K145" s="28"/>
      <c r="L145" s="24"/>
    </row>
    <row r="146" spans="1:12" ht="10.5">
      <c r="A146" s="25">
        <v>50</v>
      </c>
      <c r="B146" s="7" t="s">
        <v>78</v>
      </c>
      <c r="C146" s="29" t="s">
        <v>256</v>
      </c>
      <c r="D146" s="32">
        <v>0</v>
      </c>
      <c r="F146" s="24">
        <f>ROUND(SUMIF(Определители!I15:I21,"=6",'Базовые цены с учетом расхода'!O15:O21),2)</f>
        <v>0</v>
      </c>
      <c r="G146" s="24"/>
      <c r="H146" s="24"/>
      <c r="I146" s="24"/>
      <c r="J146" s="28"/>
      <c r="K146" s="28"/>
      <c r="L146" s="24"/>
    </row>
    <row r="147" spans="1:12" ht="10.5">
      <c r="A147" s="25">
        <v>51</v>
      </c>
      <c r="B147" s="7" t="s">
        <v>93</v>
      </c>
      <c r="C147" s="29" t="s">
        <v>257</v>
      </c>
      <c r="D147" s="32">
        <v>0</v>
      </c>
      <c r="F147" s="24">
        <f>ROUND((F143+F145+F146),2)</f>
        <v>0</v>
      </c>
      <c r="G147" s="24"/>
      <c r="H147" s="24"/>
      <c r="I147" s="24"/>
      <c r="J147" s="28"/>
      <c r="K147" s="28"/>
      <c r="L147" s="24"/>
    </row>
    <row r="148" spans="1:12" ht="10.5">
      <c r="A148" s="25">
        <v>52</v>
      </c>
      <c r="B148" s="7" t="s">
        <v>94</v>
      </c>
      <c r="C148" s="29" t="s">
        <v>256</v>
      </c>
      <c r="D148" s="32">
        <v>0</v>
      </c>
      <c r="F148" s="24">
        <f>ROUND(SUMIF(Определители!I15:I21,"=7",'Базовые цены с учетом расхода'!B15:B21),2)</f>
        <v>0</v>
      </c>
      <c r="G148" s="24">
        <f>ROUND(SUMIF(Определители!I15:I21,"=7",'Базовые цены с учетом расхода'!C15:C21),2)</f>
        <v>0</v>
      </c>
      <c r="H148" s="24">
        <f>ROUND(SUMIF(Определители!I15:I21,"=7",'Базовые цены с учетом расхода'!D15:D21),2)</f>
        <v>0</v>
      </c>
      <c r="I148" s="24">
        <f>ROUND(SUMIF(Определители!I15:I21,"=7",'Базовые цены с учетом расхода'!E15:E21),2)</f>
        <v>0</v>
      </c>
      <c r="J148" s="28">
        <f>ROUND(SUMIF(Определители!I15:I21,"=7",'Базовые цены с учетом расхода'!I15:I21),8)</f>
        <v>0</v>
      </c>
      <c r="K148" s="28">
        <f>ROUND(SUMIF(Определители!I15:I21,"=7",'Базовые цены с учетом расхода'!K15:K21),8)</f>
        <v>0</v>
      </c>
      <c r="L148" s="24">
        <f>ROUND(SUMIF(Определители!I15:I21,"=7",'Базовые цены с учетом расхода'!F15:F21),2)</f>
        <v>0</v>
      </c>
    </row>
    <row r="149" spans="1:12" ht="10.5">
      <c r="A149" s="25">
        <v>53</v>
      </c>
      <c r="B149" s="7" t="s">
        <v>72</v>
      </c>
      <c r="C149" s="29" t="s">
        <v>256</v>
      </c>
      <c r="D149" s="32">
        <v>0</v>
      </c>
      <c r="F149" s="24"/>
      <c r="G149" s="24"/>
      <c r="H149" s="24"/>
      <c r="I149" s="24"/>
      <c r="J149" s="28"/>
      <c r="K149" s="28"/>
      <c r="L149" s="24"/>
    </row>
    <row r="150" spans="1:12" ht="10.5">
      <c r="A150" s="25">
        <v>54</v>
      </c>
      <c r="B150" s="7" t="s">
        <v>95</v>
      </c>
      <c r="C150" s="29" t="s">
        <v>256</v>
      </c>
      <c r="D150" s="32">
        <v>0</v>
      </c>
      <c r="F150" s="24" t="e">
        <f>ROUND(СУММЕСЛИ2(Определители!I15:I21,"2",Определители!G15:G21,"1",'Базовые цены с учетом расхода'!B15:B21),2)</f>
        <v>#NAME?</v>
      </c>
      <c r="G150" s="24"/>
      <c r="H150" s="24"/>
      <c r="I150" s="24"/>
      <c r="J150" s="28"/>
      <c r="K150" s="28"/>
      <c r="L150" s="24"/>
    </row>
    <row r="151" spans="1:12" ht="10.5">
      <c r="A151" s="25">
        <v>55</v>
      </c>
      <c r="B151" s="7" t="s">
        <v>76</v>
      </c>
      <c r="C151" s="29" t="s">
        <v>256</v>
      </c>
      <c r="D151" s="32">
        <v>0</v>
      </c>
      <c r="F151" s="24">
        <f>ROUND(SUMIF(Определители!I15:I21,"=7",'Базовые цены с учетом расхода'!H15:H21),2)</f>
        <v>0</v>
      </c>
      <c r="G151" s="24"/>
      <c r="H151" s="24"/>
      <c r="I151" s="24"/>
      <c r="J151" s="28"/>
      <c r="K151" s="28"/>
      <c r="L151" s="24"/>
    </row>
    <row r="152" spans="1:12" ht="10.5">
      <c r="A152" s="25">
        <v>56</v>
      </c>
      <c r="B152" s="7" t="s">
        <v>96</v>
      </c>
      <c r="C152" s="29" t="s">
        <v>256</v>
      </c>
      <c r="D152" s="32">
        <v>0</v>
      </c>
      <c r="F152" s="24">
        <f>ROUND(SUMIF(Определители!I15:I21,"=7",'Базовые цены с учетом расхода'!N15:N21),2)</f>
        <v>0</v>
      </c>
      <c r="G152" s="24"/>
      <c r="H152" s="24"/>
      <c r="I152" s="24"/>
      <c r="J152" s="28"/>
      <c r="K152" s="28"/>
      <c r="L152" s="24"/>
    </row>
    <row r="153" spans="1:12" ht="10.5">
      <c r="A153" s="25">
        <v>57</v>
      </c>
      <c r="B153" s="7" t="s">
        <v>78</v>
      </c>
      <c r="C153" s="29" t="s">
        <v>256</v>
      </c>
      <c r="D153" s="32">
        <v>0</v>
      </c>
      <c r="F153" s="24">
        <f>ROUND(SUMIF(Определители!I15:I21,"=7",'Базовые цены с учетом расхода'!O15:O21),2)</f>
        <v>0</v>
      </c>
      <c r="G153" s="24"/>
      <c r="H153" s="24"/>
      <c r="I153" s="24"/>
      <c r="J153" s="28"/>
      <c r="K153" s="28"/>
      <c r="L153" s="24"/>
    </row>
    <row r="154" spans="1:12" ht="10.5">
      <c r="A154" s="25">
        <v>58</v>
      </c>
      <c r="B154" s="7" t="s">
        <v>97</v>
      </c>
      <c r="C154" s="29" t="s">
        <v>257</v>
      </c>
      <c r="D154" s="32">
        <v>0</v>
      </c>
      <c r="F154" s="24">
        <f>ROUND((F148+F152+F153),2)</f>
        <v>0</v>
      </c>
      <c r="G154" s="24"/>
      <c r="H154" s="24"/>
      <c r="I154" s="24"/>
      <c r="J154" s="28"/>
      <c r="K154" s="28"/>
      <c r="L154" s="24"/>
    </row>
    <row r="155" spans="1:12" ht="10.5">
      <c r="A155" s="25">
        <v>59</v>
      </c>
      <c r="B155" s="7" t="s">
        <v>98</v>
      </c>
      <c r="C155" s="29" t="s">
        <v>256</v>
      </c>
      <c r="D155" s="32">
        <v>0</v>
      </c>
      <c r="F155" s="24">
        <f>ROUND(SUMIF(Определители!I15:I21,"=9",'Базовые цены с учетом расхода'!B15:B21),2)</f>
        <v>0</v>
      </c>
      <c r="G155" s="24">
        <f>ROUND(SUMIF(Определители!I15:I21,"=9",'Базовые цены с учетом расхода'!C15:C21),2)</f>
        <v>0</v>
      </c>
      <c r="H155" s="24">
        <f>ROUND(SUMIF(Определители!I15:I21,"=9",'Базовые цены с учетом расхода'!D15:D21),2)</f>
        <v>0</v>
      </c>
      <c r="I155" s="24">
        <f>ROUND(SUMIF(Определители!I15:I21,"=9",'Базовые цены с учетом расхода'!E15:E21),2)</f>
        <v>0</v>
      </c>
      <c r="J155" s="28">
        <f>ROUND(SUMIF(Определители!I15:I21,"=9",'Базовые цены с учетом расхода'!I15:I21),8)</f>
        <v>0</v>
      </c>
      <c r="K155" s="28">
        <f>ROUND(SUMIF(Определители!I15:I21,"=9",'Базовые цены с учетом расхода'!K15:K21),8)</f>
        <v>0</v>
      </c>
      <c r="L155" s="24">
        <f>ROUND(SUMIF(Определители!I15:I21,"=9",'Базовые цены с учетом расхода'!F15:F21),2)</f>
        <v>0</v>
      </c>
    </row>
    <row r="156" spans="1:12" ht="10.5">
      <c r="A156" s="25">
        <v>60</v>
      </c>
      <c r="B156" s="7" t="s">
        <v>96</v>
      </c>
      <c r="C156" s="29" t="s">
        <v>256</v>
      </c>
      <c r="D156" s="32">
        <v>0</v>
      </c>
      <c r="F156" s="24">
        <f>ROUND(SUMIF(Определители!I15:I21,"=9",'Базовые цены с учетом расхода'!N15:N21),2)</f>
        <v>0</v>
      </c>
      <c r="G156" s="24"/>
      <c r="H156" s="24"/>
      <c r="I156" s="24"/>
      <c r="J156" s="28"/>
      <c r="K156" s="28"/>
      <c r="L156" s="24"/>
    </row>
    <row r="157" spans="1:12" ht="10.5">
      <c r="A157" s="25">
        <v>61</v>
      </c>
      <c r="B157" s="7" t="s">
        <v>78</v>
      </c>
      <c r="C157" s="29" t="s">
        <v>256</v>
      </c>
      <c r="D157" s="32">
        <v>0</v>
      </c>
      <c r="F157" s="24">
        <f>ROUND(SUMIF(Определители!I15:I21,"=9",'Базовые цены с учетом расхода'!O15:O21),2)</f>
        <v>0</v>
      </c>
      <c r="G157" s="24"/>
      <c r="H157" s="24"/>
      <c r="I157" s="24"/>
      <c r="J157" s="28"/>
      <c r="K157" s="28"/>
      <c r="L157" s="24"/>
    </row>
    <row r="158" spans="1:12" ht="10.5">
      <c r="A158" s="25">
        <v>62</v>
      </c>
      <c r="B158" s="7" t="s">
        <v>99</v>
      </c>
      <c r="C158" s="29" t="s">
        <v>257</v>
      </c>
      <c r="D158" s="32">
        <v>0</v>
      </c>
      <c r="F158" s="24">
        <f>ROUND((F155+F156+F157),2)</f>
        <v>0</v>
      </c>
      <c r="G158" s="24"/>
      <c r="H158" s="24"/>
      <c r="I158" s="24"/>
      <c r="J158" s="28"/>
      <c r="K158" s="28"/>
      <c r="L158" s="24"/>
    </row>
    <row r="159" spans="1:12" ht="10.5">
      <c r="A159" s="25">
        <v>63</v>
      </c>
      <c r="B159" s="7" t="s">
        <v>100</v>
      </c>
      <c r="C159" s="29" t="s">
        <v>256</v>
      </c>
      <c r="D159" s="32">
        <v>0</v>
      </c>
      <c r="F159" s="24">
        <f>ROUND(SUMIF(Определители!I15:I21,"=:",'Базовые цены с учетом расхода'!B15:B21),2)</f>
        <v>0</v>
      </c>
      <c r="G159" s="24">
        <f>ROUND(SUMIF(Определители!I15:I21,"=:",'Базовые цены с учетом расхода'!C15:C21),2)</f>
        <v>0</v>
      </c>
      <c r="H159" s="24">
        <f>ROUND(SUMIF(Определители!I15:I21,"=:",'Базовые цены с учетом расхода'!D15:D21),2)</f>
        <v>0</v>
      </c>
      <c r="I159" s="24">
        <f>ROUND(SUMIF(Определители!I15:I21,"=:",'Базовые цены с учетом расхода'!E15:E21),2)</f>
        <v>0</v>
      </c>
      <c r="J159" s="28">
        <f>ROUND(SUMIF(Определители!I15:I21,"=:",'Базовые цены с учетом расхода'!I15:I21),8)</f>
        <v>0</v>
      </c>
      <c r="K159" s="28">
        <f>ROUND(SUMIF(Определители!I15:I21,"=:",'Базовые цены с учетом расхода'!K15:K21),8)</f>
        <v>0</v>
      </c>
      <c r="L159" s="24">
        <f>ROUND(SUMIF(Определители!I15:I21,"=:",'Базовые цены с учетом расхода'!F15:F21),2)</f>
        <v>0</v>
      </c>
    </row>
    <row r="160" spans="1:12" ht="10.5">
      <c r="A160" s="25">
        <v>64</v>
      </c>
      <c r="B160" s="7" t="s">
        <v>76</v>
      </c>
      <c r="C160" s="29" t="s">
        <v>256</v>
      </c>
      <c r="D160" s="32">
        <v>0</v>
      </c>
      <c r="F160" s="24">
        <f>ROUND(SUMIF(Определители!I15:I21,"=:",'Базовые цены с учетом расхода'!H15:H21),2)</f>
        <v>0</v>
      </c>
      <c r="G160" s="24"/>
      <c r="H160" s="24"/>
      <c r="I160" s="24"/>
      <c r="J160" s="28"/>
      <c r="K160" s="28"/>
      <c r="L160" s="24"/>
    </row>
    <row r="161" spans="1:12" ht="10.5">
      <c r="A161" s="25">
        <v>65</v>
      </c>
      <c r="B161" s="7" t="s">
        <v>96</v>
      </c>
      <c r="C161" s="29" t="s">
        <v>256</v>
      </c>
      <c r="D161" s="32">
        <v>0</v>
      </c>
      <c r="F161" s="24">
        <f>ROUND(SUMIF(Определители!I15:I21,"=:",'Базовые цены с учетом расхода'!N15:N21),2)</f>
        <v>0</v>
      </c>
      <c r="G161" s="24"/>
      <c r="H161" s="24"/>
      <c r="I161" s="24"/>
      <c r="J161" s="28"/>
      <c r="K161" s="28"/>
      <c r="L161" s="24"/>
    </row>
    <row r="162" spans="1:12" ht="10.5">
      <c r="A162" s="25">
        <v>66</v>
      </c>
      <c r="B162" s="7" t="s">
        <v>78</v>
      </c>
      <c r="C162" s="29" t="s">
        <v>256</v>
      </c>
      <c r="D162" s="32">
        <v>0</v>
      </c>
      <c r="F162" s="24">
        <f>ROUND(SUMIF(Определители!I15:I21,"=:",'Базовые цены с учетом расхода'!O15:O21),2)</f>
        <v>0</v>
      </c>
      <c r="G162" s="24"/>
      <c r="H162" s="24"/>
      <c r="I162" s="24"/>
      <c r="J162" s="28"/>
      <c r="K162" s="28"/>
      <c r="L162" s="24"/>
    </row>
    <row r="163" spans="1:12" ht="10.5">
      <c r="A163" s="25">
        <v>67</v>
      </c>
      <c r="B163" s="7" t="s">
        <v>101</v>
      </c>
      <c r="C163" s="29" t="s">
        <v>257</v>
      </c>
      <c r="D163" s="32">
        <v>0</v>
      </c>
      <c r="F163" s="24">
        <f>ROUND((F159+F161+F162),2)</f>
        <v>0</v>
      </c>
      <c r="G163" s="24"/>
      <c r="H163" s="24"/>
      <c r="I163" s="24"/>
      <c r="J163" s="28"/>
      <c r="K163" s="28"/>
      <c r="L163" s="24"/>
    </row>
    <row r="164" spans="1:12" ht="10.5">
      <c r="A164" s="25">
        <v>68</v>
      </c>
      <c r="B164" s="7" t="s">
        <v>102</v>
      </c>
      <c r="C164" s="29" t="s">
        <v>256</v>
      </c>
      <c r="D164" s="32">
        <v>0</v>
      </c>
      <c r="F164" s="24">
        <f>ROUND(SUMIF(Определители!I15:I21,"=8",'Базовые цены с учетом расхода'!B15:B21),2)</f>
        <v>0</v>
      </c>
      <c r="G164" s="24">
        <f>ROUND(SUMIF(Определители!I15:I21,"=8",'Базовые цены с учетом расхода'!C15:C21),2)</f>
        <v>0</v>
      </c>
      <c r="H164" s="24">
        <f>ROUND(SUMIF(Определители!I15:I21,"=8",'Базовые цены с учетом расхода'!D15:D21),2)</f>
        <v>0</v>
      </c>
      <c r="I164" s="24">
        <f>ROUND(SUMIF(Определители!I15:I21,"=8",'Базовые цены с учетом расхода'!E15:E21),2)</f>
        <v>0</v>
      </c>
      <c r="J164" s="28">
        <f>ROUND(SUMIF(Определители!I15:I21,"=8",'Базовые цены с учетом расхода'!I15:I21),8)</f>
        <v>0</v>
      </c>
      <c r="K164" s="28">
        <f>ROUND(SUMIF(Определители!I15:I21,"=8",'Базовые цены с учетом расхода'!K15:K21),8)</f>
        <v>0</v>
      </c>
      <c r="L164" s="24">
        <f>ROUND(SUMIF(Определители!I15:I21,"=8",'Базовые цены с учетом расхода'!F15:F21),2)</f>
        <v>0</v>
      </c>
    </row>
    <row r="165" spans="1:12" ht="10.5">
      <c r="A165" s="25">
        <v>69</v>
      </c>
      <c r="B165" s="7" t="s">
        <v>76</v>
      </c>
      <c r="C165" s="29" t="s">
        <v>256</v>
      </c>
      <c r="D165" s="32">
        <v>0</v>
      </c>
      <c r="F165" s="24">
        <f>ROUND(SUMIF(Определители!I15:I21,"=8",'Базовые цены с учетом расхода'!H15:H21),2)</f>
        <v>0</v>
      </c>
      <c r="G165" s="24"/>
      <c r="H165" s="24"/>
      <c r="I165" s="24"/>
      <c r="J165" s="28"/>
      <c r="K165" s="28"/>
      <c r="L165" s="24"/>
    </row>
    <row r="166" spans="1:12" ht="10.5">
      <c r="A166" s="25">
        <v>70</v>
      </c>
      <c r="B166" s="7" t="s">
        <v>146</v>
      </c>
      <c r="C166" s="29" t="s">
        <v>257</v>
      </c>
      <c r="D166" s="32">
        <v>0</v>
      </c>
      <c r="F166" s="24" t="e">
        <f>ROUND((F107+F117+F124+F129+F137+F142+F147+F154+F158+F163+F164),2)</f>
        <v>#NAME?</v>
      </c>
      <c r="G166" s="24">
        <f>ROUND((G107+G117+G124+G129+G137+G142+G147+G154+G158+G163+G164),2)</f>
        <v>0</v>
      </c>
      <c r="H166" s="24">
        <f>ROUND((H107+H117+H124+H129+H137+H142+H147+H154+H158+H163+H164),2)</f>
        <v>0</v>
      </c>
      <c r="I166" s="24">
        <f>ROUND((I107+I117+I124+I129+I137+I142+I147+I154+I158+I163+I164),2)</f>
        <v>0</v>
      </c>
      <c r="J166" s="28">
        <f>ROUND((J107+J117+J124+J129+J137+J142+J147+J154+J158+J163+J164),8)</f>
        <v>0</v>
      </c>
      <c r="K166" s="28">
        <f>ROUND((K107+K117+K124+K129+K137+K142+K147+K154+K158+K163+K164),8)</f>
        <v>0</v>
      </c>
      <c r="L166" s="24">
        <f>ROUND((L107+L117+L124+L129+L137+L142+L147+L154+L158+L163+L164),2)</f>
        <v>0</v>
      </c>
    </row>
    <row r="167" spans="1:12" ht="10.5">
      <c r="A167" s="25">
        <v>71</v>
      </c>
      <c r="B167" s="7" t="s">
        <v>104</v>
      </c>
      <c r="C167" s="29" t="s">
        <v>257</v>
      </c>
      <c r="D167" s="32">
        <v>0</v>
      </c>
      <c r="F167" s="24">
        <f>ROUND((F113+F121+F126+F133+F139+F144+F151+F160+F165),2)</f>
        <v>0</v>
      </c>
      <c r="G167" s="24"/>
      <c r="H167" s="24"/>
      <c r="I167" s="24"/>
      <c r="J167" s="28"/>
      <c r="K167" s="28"/>
      <c r="L167" s="24"/>
    </row>
    <row r="168" spans="1:12" ht="10.5">
      <c r="A168" s="25">
        <v>72</v>
      </c>
      <c r="B168" s="7" t="s">
        <v>105</v>
      </c>
      <c r="C168" s="29" t="s">
        <v>257</v>
      </c>
      <c r="D168" s="32">
        <v>0</v>
      </c>
      <c r="F168" s="24">
        <f>ROUND((F114+F122+F127+F134+F140+F145+F152+F156+F161),2)</f>
        <v>2522.08</v>
      </c>
      <c r="G168" s="24"/>
      <c r="H168" s="24"/>
      <c r="I168" s="24"/>
      <c r="J168" s="28"/>
      <c r="K168" s="28"/>
      <c r="L168" s="24"/>
    </row>
    <row r="169" spans="1:12" ht="10.5">
      <c r="A169" s="25">
        <v>73</v>
      </c>
      <c r="B169" s="7" t="s">
        <v>106</v>
      </c>
      <c r="C169" s="29" t="s">
        <v>257</v>
      </c>
      <c r="D169" s="32">
        <v>0</v>
      </c>
      <c r="F169" s="24">
        <f>ROUND((F115+F123+F128+F135+F141+F146+F153+F157+F162),2)</f>
        <v>1520.75</v>
      </c>
      <c r="G169" s="24"/>
      <c r="H169" s="24"/>
      <c r="I169" s="24"/>
      <c r="J169" s="28"/>
      <c r="K169" s="28"/>
      <c r="L169" s="24"/>
    </row>
    <row r="170" spans="1:12" ht="10.5">
      <c r="A170" s="25">
        <v>74</v>
      </c>
      <c r="B170" s="7" t="s">
        <v>107</v>
      </c>
      <c r="C170" s="29" t="s">
        <v>258</v>
      </c>
      <c r="D170" s="32">
        <v>0</v>
      </c>
      <c r="F170" s="24">
        <f>ROUND(SUM('Базовые цены с учетом расхода'!X15:X21),2)</f>
        <v>0</v>
      </c>
      <c r="G170" s="24"/>
      <c r="H170" s="24"/>
      <c r="I170" s="24"/>
      <c r="J170" s="28"/>
      <c r="K170" s="28"/>
      <c r="L170" s="24">
        <f>ROUND(SUM('Базовые цены с учетом расхода'!X15:X21),2)</f>
        <v>0</v>
      </c>
    </row>
    <row r="171" spans="1:12" ht="10.5">
      <c r="A171" s="25">
        <v>75</v>
      </c>
      <c r="B171" s="7" t="s">
        <v>108</v>
      </c>
      <c r="C171" s="29" t="s">
        <v>258</v>
      </c>
      <c r="D171" s="32">
        <v>0</v>
      </c>
      <c r="F171" s="24">
        <f>ROUND(SUM('Базовые цены с учетом расхода'!C15:C21),2)</f>
        <v>2296.63</v>
      </c>
      <c r="G171" s="24"/>
      <c r="H171" s="24"/>
      <c r="I171" s="24"/>
      <c r="J171" s="28"/>
      <c r="K171" s="28"/>
      <c r="L171" s="24"/>
    </row>
    <row r="172" spans="1:12" ht="10.5">
      <c r="A172" s="25">
        <v>76</v>
      </c>
      <c r="B172" s="7" t="s">
        <v>109</v>
      </c>
      <c r="C172" s="29" t="s">
        <v>258</v>
      </c>
      <c r="D172" s="32">
        <v>0</v>
      </c>
      <c r="F172" s="24">
        <f>ROUND(SUM('Базовые цены с учетом расхода'!E15:E21),2)</f>
        <v>2.12</v>
      </c>
      <c r="G172" s="24"/>
      <c r="H172" s="24"/>
      <c r="I172" s="24"/>
      <c r="J172" s="28"/>
      <c r="K172" s="28"/>
      <c r="L172" s="24"/>
    </row>
    <row r="173" spans="1:12" ht="10.5">
      <c r="A173" s="25">
        <v>77</v>
      </c>
      <c r="B173" s="7" t="s">
        <v>110</v>
      </c>
      <c r="C173" s="29" t="s">
        <v>259</v>
      </c>
      <c r="D173" s="32">
        <v>0</v>
      </c>
      <c r="F173" s="24">
        <f>ROUND((F171+F172),2)</f>
        <v>2298.75</v>
      </c>
      <c r="G173" s="24"/>
      <c r="H173" s="24"/>
      <c r="I173" s="24"/>
      <c r="J173" s="28"/>
      <c r="K173" s="28"/>
      <c r="L173" s="24"/>
    </row>
    <row r="174" spans="1:12" ht="10.5">
      <c r="A174" s="25">
        <v>78</v>
      </c>
      <c r="B174" s="7" t="s">
        <v>111</v>
      </c>
      <c r="C174" s="29" t="s">
        <v>258</v>
      </c>
      <c r="D174" s="32">
        <v>0</v>
      </c>
      <c r="F174" s="24"/>
      <c r="G174" s="24"/>
      <c r="H174" s="24"/>
      <c r="I174" s="24"/>
      <c r="J174" s="28" t="e">
        <f>ROUND(SUM('Базовые цены с учетом расхода'!I15:I21),8)</f>
        <v>#NAME?</v>
      </c>
      <c r="K174" s="28"/>
      <c r="L174" s="24"/>
    </row>
    <row r="175" spans="1:12" ht="10.5">
      <c r="A175" s="25">
        <v>79</v>
      </c>
      <c r="B175" s="7" t="s">
        <v>112</v>
      </c>
      <c r="C175" s="29" t="s">
        <v>258</v>
      </c>
      <c r="D175" s="32">
        <v>0</v>
      </c>
      <c r="F175" s="24"/>
      <c r="G175" s="24"/>
      <c r="H175" s="24"/>
      <c r="I175" s="24"/>
      <c r="J175" s="28" t="e">
        <f>ROUND(SUM('Базовые цены с учетом расхода'!K15:K21),8)</f>
        <v>#NAME?</v>
      </c>
      <c r="K175" s="28"/>
      <c r="L175" s="24"/>
    </row>
    <row r="176" spans="1:12" ht="10.5">
      <c r="A176" s="25">
        <v>80</v>
      </c>
      <c r="B176" s="7" t="s">
        <v>113</v>
      </c>
      <c r="C176" s="29" t="s">
        <v>259</v>
      </c>
      <c r="D176" s="32">
        <v>0</v>
      </c>
      <c r="F176" s="24"/>
      <c r="G176" s="24"/>
      <c r="H176" s="24"/>
      <c r="I176" s="24"/>
      <c r="J176" s="28" t="e">
        <f>ROUND((J174+J175),8)</f>
        <v>#NAME?</v>
      </c>
      <c r="K176" s="28"/>
      <c r="L176" s="24"/>
    </row>
    <row r="177" spans="1:12" ht="10.5">
      <c r="A177" s="25">
        <v>81</v>
      </c>
      <c r="B177" s="7" t="s">
        <v>114</v>
      </c>
      <c r="C177" s="29" t="s">
        <v>260</v>
      </c>
      <c r="D177" s="32">
        <v>6.43</v>
      </c>
      <c r="F177" s="24" t="e">
        <f>ROUND((F166)*D177,2)</f>
        <v>#NAME?</v>
      </c>
      <c r="G177" s="24"/>
      <c r="H177" s="24"/>
      <c r="I177" s="24"/>
      <c r="J177" s="28"/>
      <c r="K177" s="28"/>
      <c r="L177" s="24"/>
    </row>
    <row r="178" spans="1:12" ht="10.5">
      <c r="A178" s="25">
        <v>82</v>
      </c>
      <c r="B178" s="7" t="s">
        <v>115</v>
      </c>
      <c r="C178" s="29" t="s">
        <v>261</v>
      </c>
      <c r="D178" s="32">
        <v>18</v>
      </c>
      <c r="F178" s="24" t="e">
        <f>ROUND((F177)*D178/100,2)</f>
        <v>#NAME?</v>
      </c>
      <c r="G178" s="24">
        <f>ROUND((G177)*D178/100,2)</f>
        <v>0</v>
      </c>
      <c r="H178" s="24"/>
      <c r="I178" s="24"/>
      <c r="J178" s="28"/>
      <c r="K178" s="28"/>
      <c r="L178" s="24"/>
    </row>
    <row r="179" spans="1:12" ht="10.5">
      <c r="A179" s="25">
        <v>83</v>
      </c>
      <c r="B179" s="7" t="s">
        <v>116</v>
      </c>
      <c r="C179" s="29" t="s">
        <v>259</v>
      </c>
      <c r="D179" s="32">
        <v>0</v>
      </c>
      <c r="F179" s="24" t="e">
        <f>ROUND((F177+F178),2)</f>
        <v>#NAME?</v>
      </c>
      <c r="G179" s="24">
        <f>ROUND((G177+G178),2)</f>
        <v>0</v>
      </c>
      <c r="H179" s="24"/>
      <c r="I179" s="24"/>
      <c r="J179" s="28"/>
      <c r="K179" s="28"/>
      <c r="L179" s="24"/>
    </row>
    <row r="181" spans="1:10" s="32" customFormat="1" ht="10.5">
      <c r="A181" s="25"/>
      <c r="B181" s="53" t="s">
        <v>134</v>
      </c>
      <c r="C181" s="53"/>
      <c r="D181" s="53"/>
      <c r="E181" s="53"/>
      <c r="F181" s="53"/>
      <c r="G181" s="53"/>
      <c r="H181" s="53"/>
      <c r="I181" s="53"/>
      <c r="J181" s="53"/>
    </row>
    <row r="182" spans="2:10" ht="10.5">
      <c r="B182" s="53"/>
      <c r="C182" s="53"/>
      <c r="D182" s="53"/>
      <c r="E182" s="53"/>
      <c r="F182" s="53"/>
      <c r="G182" s="53"/>
      <c r="H182" s="53"/>
      <c r="I182" s="53"/>
      <c r="J182" s="53"/>
    </row>
    <row r="183" spans="1:13" s="26" customFormat="1" ht="10.5">
      <c r="A183" s="8"/>
      <c r="B183" s="26" t="s">
        <v>243</v>
      </c>
      <c r="C183" s="26" t="s">
        <v>244</v>
      </c>
      <c r="D183" s="33" t="s">
        <v>245</v>
      </c>
      <c r="E183" s="26" t="s">
        <v>246</v>
      </c>
      <c r="F183" s="26" t="s">
        <v>247</v>
      </c>
      <c r="G183" s="26" t="s">
        <v>248</v>
      </c>
      <c r="H183" s="26" t="s">
        <v>249</v>
      </c>
      <c r="I183" s="26" t="s">
        <v>250</v>
      </c>
      <c r="J183" s="26" t="s">
        <v>251</v>
      </c>
      <c r="K183" s="26" t="s">
        <v>252</v>
      </c>
      <c r="L183" s="26" t="s">
        <v>253</v>
      </c>
      <c r="M183" s="26" t="s">
        <v>254</v>
      </c>
    </row>
    <row r="184" spans="1:12" s="32" customFormat="1" ht="10.5">
      <c r="A184" s="25">
        <v>1</v>
      </c>
      <c r="B184" s="7" t="s">
        <v>143</v>
      </c>
      <c r="C184" s="29" t="s">
        <v>255</v>
      </c>
      <c r="D184" s="32">
        <v>0</v>
      </c>
      <c r="F184" s="24">
        <f>ROUND(SUM('Базовые цены с учетом расхода'!B25:B26),2)</f>
        <v>139.1</v>
      </c>
      <c r="G184" s="24">
        <f>ROUND(SUM('Базовые цены с учетом расхода'!C25:C26),2)</f>
        <v>75.28</v>
      </c>
      <c r="H184" s="24">
        <f>ROUND(SUM('Базовые цены с учетом расхода'!D25:D26),2)</f>
        <v>26.1</v>
      </c>
      <c r="I184" s="24">
        <f>ROUND(SUM('Базовые цены с учетом расхода'!E25:E26),2)</f>
        <v>4.84</v>
      </c>
      <c r="J184" s="28" t="e">
        <f>ROUND(SUM('Базовые цены с учетом расхода'!I25:I26),8)</f>
        <v>#NAME?</v>
      </c>
      <c r="K184" s="28" t="e">
        <f>ROUND(SUM('Базовые цены с учетом расхода'!K25:K26),8)</f>
        <v>#NAME?</v>
      </c>
      <c r="L184" s="24">
        <f>ROUND(SUM('Базовые цены с учетом расхода'!F25:F26),2)</f>
        <v>37.72</v>
      </c>
    </row>
    <row r="185" spans="1:12" ht="10.5">
      <c r="A185" s="25">
        <v>2</v>
      </c>
      <c r="B185" s="7" t="s">
        <v>61</v>
      </c>
      <c r="C185" s="29" t="s">
        <v>256</v>
      </c>
      <c r="D185" s="32">
        <v>0</v>
      </c>
      <c r="F185" s="24">
        <f>ROUND(SUMIF(Определители!I25:I26,"= ",'Базовые цены с учетом расхода'!B25:B26),2)</f>
        <v>0</v>
      </c>
      <c r="G185" s="24">
        <f>ROUND(SUMIF(Определители!I25:I26,"= ",'Базовые цены с учетом расхода'!C25:C26),2)</f>
        <v>0</v>
      </c>
      <c r="H185" s="24">
        <f>ROUND(SUMIF(Определители!I25:I26,"= ",'Базовые цены с учетом расхода'!D25:D26),2)</f>
        <v>0</v>
      </c>
      <c r="I185" s="24">
        <f>ROUND(SUMIF(Определители!I25:I26,"= ",'Базовые цены с учетом расхода'!E25:E26),2)</f>
        <v>0</v>
      </c>
      <c r="J185" s="28">
        <f>ROUND(SUMIF(Определители!I25:I26,"= ",'Базовые цены с учетом расхода'!I25:I26),8)</f>
        <v>0</v>
      </c>
      <c r="K185" s="28">
        <f>ROUND(SUMIF(Определители!I25:I26,"= ",'Базовые цены с учетом расхода'!K25:K26),8)</f>
        <v>0</v>
      </c>
      <c r="L185" s="24">
        <f>ROUND(SUMIF(Определители!I25:I26,"= ",'Базовые цены с учетом расхода'!F25:F26),2)</f>
        <v>0</v>
      </c>
    </row>
    <row r="186" spans="1:12" ht="10.5">
      <c r="A186" s="25">
        <v>3</v>
      </c>
      <c r="B186" s="7" t="s">
        <v>62</v>
      </c>
      <c r="C186" s="29" t="s">
        <v>256</v>
      </c>
      <c r="D186" s="32">
        <v>0</v>
      </c>
      <c r="F186" s="24" t="e">
        <f>ROUND(СУММПРОИЗВЕСЛИ(0.01,Определители!I25:I26," ",'Базовые цены с учетом расхода'!B25:B26,Начисления!X25:X26,0),2)</f>
        <v>#NAME?</v>
      </c>
      <c r="G186" s="24"/>
      <c r="H186" s="24"/>
      <c r="I186" s="24"/>
      <c r="J186" s="28"/>
      <c r="K186" s="28"/>
      <c r="L186" s="24"/>
    </row>
    <row r="187" spans="1:12" ht="10.5">
      <c r="A187" s="25">
        <v>4</v>
      </c>
      <c r="B187" s="7" t="s">
        <v>63</v>
      </c>
      <c r="C187" s="29" t="s">
        <v>256</v>
      </c>
      <c r="D187" s="32">
        <v>0</v>
      </c>
      <c r="F187" s="24" t="e">
        <f>ROUND(СУММПРОИЗВЕСЛИ(0.01,Определители!I25:I26," ",'Базовые цены с учетом расхода'!B25:B26,Начисления!Y25:Y26,0),2)</f>
        <v>#NAME?</v>
      </c>
      <c r="G187" s="24"/>
      <c r="H187" s="24"/>
      <c r="I187" s="24"/>
      <c r="J187" s="28"/>
      <c r="K187" s="28"/>
      <c r="L187" s="24"/>
    </row>
    <row r="188" spans="1:12" ht="10.5">
      <c r="A188" s="25">
        <v>5</v>
      </c>
      <c r="B188" s="7" t="s">
        <v>64</v>
      </c>
      <c r="C188" s="29" t="s">
        <v>256</v>
      </c>
      <c r="D188" s="32">
        <v>0</v>
      </c>
      <c r="F188" s="24" t="e">
        <f>ROUND(ТРАНСПРАСХОД(Определители!B25:B26,Определители!H25:H26,Определители!I25:I26,'Базовые цены с учетом расхода'!B25:B26,Начисления!Z25:Z26,Начисления!AA25:AA26),2)</f>
        <v>#NAME?</v>
      </c>
      <c r="G188" s="24"/>
      <c r="H188" s="24"/>
      <c r="I188" s="24"/>
      <c r="J188" s="28"/>
      <c r="K188" s="28"/>
      <c r="L188" s="24"/>
    </row>
    <row r="189" spans="1:12" ht="10.5">
      <c r="A189" s="25">
        <v>6</v>
      </c>
      <c r="B189" s="7" t="s">
        <v>65</v>
      </c>
      <c r="C189" s="29" t="s">
        <v>256</v>
      </c>
      <c r="D189" s="32">
        <v>0</v>
      </c>
      <c r="F189" s="24" t="e">
        <f>ROUND(СУММПРОИЗВЕСЛИ(0.01,Определители!I25:I26," ",'Базовые цены с учетом расхода'!B25:B26,Начисления!AC25:AC26,0),2)</f>
        <v>#NAME?</v>
      </c>
      <c r="G189" s="24"/>
      <c r="H189" s="24"/>
      <c r="I189" s="24"/>
      <c r="J189" s="28"/>
      <c r="K189" s="28"/>
      <c r="L189" s="24"/>
    </row>
    <row r="190" spans="1:12" ht="10.5">
      <c r="A190" s="25">
        <v>7</v>
      </c>
      <c r="B190" s="7" t="s">
        <v>66</v>
      </c>
      <c r="C190" s="29" t="s">
        <v>256</v>
      </c>
      <c r="D190" s="32">
        <v>0</v>
      </c>
      <c r="F190" s="24" t="e">
        <f>ROUND(СУММПРОИЗВЕСЛИ(0.01,Определители!I25:I26," ",'Базовые цены с учетом расхода'!B25:B26,Начисления!AF25:AF26,0),2)</f>
        <v>#NAME?</v>
      </c>
      <c r="G190" s="24"/>
      <c r="H190" s="24"/>
      <c r="I190" s="24"/>
      <c r="J190" s="28"/>
      <c r="K190" s="28"/>
      <c r="L190" s="24"/>
    </row>
    <row r="191" spans="1:12" ht="10.5">
      <c r="A191" s="25">
        <v>8</v>
      </c>
      <c r="B191" s="7" t="s">
        <v>67</v>
      </c>
      <c r="C191" s="29" t="s">
        <v>256</v>
      </c>
      <c r="D191" s="32">
        <v>0</v>
      </c>
      <c r="F191" s="24" t="e">
        <f>ROUND(ЗАГОТСКЛАДРАСХОД(Определители!B25:B26,Определители!H25:H26,Определители!I25:I26,'Базовые цены с учетом расхода'!B25:B26,Начисления!X25:X26,Начисления!Y25:Y26,Начисления!Z25:Z26,Начисления!AA25:AA26,Начисления!AB25:AB26,Начисления!AC25:AC26,Начисления!AF25:AF26),2)</f>
        <v>#NAME?</v>
      </c>
      <c r="G191" s="24"/>
      <c r="H191" s="24"/>
      <c r="I191" s="24"/>
      <c r="J191" s="28"/>
      <c r="K191" s="28"/>
      <c r="L191" s="24"/>
    </row>
    <row r="192" spans="1:12" ht="10.5">
      <c r="A192" s="25">
        <v>9</v>
      </c>
      <c r="B192" s="7" t="s">
        <v>68</v>
      </c>
      <c r="C192" s="29" t="s">
        <v>256</v>
      </c>
      <c r="D192" s="32">
        <v>0</v>
      </c>
      <c r="F192" s="24" t="e">
        <f>ROUND(СУММПРОИЗВЕСЛИ(1,Определители!I25:I26," ",'Базовые цены с учетом расхода'!M25:M26,Начисления!I25:I26,0),2)</f>
        <v>#NAME?</v>
      </c>
      <c r="G192" s="24"/>
      <c r="H192" s="24"/>
      <c r="I192" s="24"/>
      <c r="J192" s="28"/>
      <c r="K192" s="28"/>
      <c r="L192" s="24"/>
    </row>
    <row r="193" spans="1:12" ht="10.5">
      <c r="A193" s="25">
        <v>10</v>
      </c>
      <c r="B193" s="7" t="s">
        <v>69</v>
      </c>
      <c r="C193" s="29" t="s">
        <v>257</v>
      </c>
      <c r="D193" s="32">
        <v>0</v>
      </c>
      <c r="F193" s="24" t="e">
        <f>ROUND((F192+F203+F223),2)</f>
        <v>#NAME?</v>
      </c>
      <c r="G193" s="24"/>
      <c r="H193" s="24"/>
      <c r="I193" s="24"/>
      <c r="J193" s="28"/>
      <c r="K193" s="28"/>
      <c r="L193" s="24"/>
    </row>
    <row r="194" spans="1:12" ht="10.5">
      <c r="A194" s="25">
        <v>11</v>
      </c>
      <c r="B194" s="7" t="s">
        <v>70</v>
      </c>
      <c r="C194" s="29" t="s">
        <v>257</v>
      </c>
      <c r="D194" s="32">
        <v>0</v>
      </c>
      <c r="F194" s="24" t="e">
        <f>ROUND((F185+F186+F187+F188+F189+F190+F191+F193),2)</f>
        <v>#NAME?</v>
      </c>
      <c r="G194" s="24"/>
      <c r="H194" s="24"/>
      <c r="I194" s="24"/>
      <c r="J194" s="28"/>
      <c r="K194" s="28"/>
      <c r="L194" s="24"/>
    </row>
    <row r="195" spans="1:12" ht="10.5">
      <c r="A195" s="25">
        <v>12</v>
      </c>
      <c r="B195" s="7" t="s">
        <v>71</v>
      </c>
      <c r="C195" s="29" t="s">
        <v>256</v>
      </c>
      <c r="D195" s="32">
        <v>0</v>
      </c>
      <c r="F195" s="24">
        <f>ROUND(SUMIF(Определители!I25:I26,"=1",'Базовые цены с учетом расхода'!B25:B26),2)</f>
        <v>0</v>
      </c>
      <c r="G195" s="24">
        <f>ROUND(SUMIF(Определители!I25:I26,"=1",'Базовые цены с учетом расхода'!C25:C26),2)</f>
        <v>0</v>
      </c>
      <c r="H195" s="24">
        <f>ROUND(SUMIF(Определители!I25:I26,"=1",'Базовые цены с учетом расхода'!D25:D26),2)</f>
        <v>0</v>
      </c>
      <c r="I195" s="24">
        <f>ROUND(SUMIF(Определители!I25:I26,"=1",'Базовые цены с учетом расхода'!E25:E26),2)</f>
        <v>0</v>
      </c>
      <c r="J195" s="28">
        <f>ROUND(SUMIF(Определители!I25:I26,"=1",'Базовые цены с учетом расхода'!I25:I26),8)</f>
        <v>0</v>
      </c>
      <c r="K195" s="28">
        <f>ROUND(SUMIF(Определители!I25:I26,"=1",'Базовые цены с учетом расхода'!K25:K26),8)</f>
        <v>0</v>
      </c>
      <c r="L195" s="24">
        <f>ROUND(SUMIF(Определители!I25:I26,"=1",'Базовые цены с учетом расхода'!F25:F26),2)</f>
        <v>0</v>
      </c>
    </row>
    <row r="196" spans="1:12" ht="10.5">
      <c r="A196" s="25">
        <v>13</v>
      </c>
      <c r="B196" s="7" t="s">
        <v>72</v>
      </c>
      <c r="C196" s="29" t="s">
        <v>256</v>
      </c>
      <c r="D196" s="32">
        <v>0</v>
      </c>
      <c r="F196" s="24"/>
      <c r="G196" s="24"/>
      <c r="H196" s="24"/>
      <c r="I196" s="24"/>
      <c r="J196" s="28"/>
      <c r="K196" s="28"/>
      <c r="L196" s="24"/>
    </row>
    <row r="197" spans="1:12" ht="10.5">
      <c r="A197" s="25">
        <v>14</v>
      </c>
      <c r="B197" s="7" t="s">
        <v>73</v>
      </c>
      <c r="C197" s="29" t="s">
        <v>256</v>
      </c>
      <c r="D197" s="32">
        <v>0</v>
      </c>
      <c r="F197" s="24"/>
      <c r="G197" s="24">
        <f>ROUND(SUMIF(Определители!I25:I26,"=1",'Базовые цены с учетом расхода'!U25:U26),2)</f>
        <v>0</v>
      </c>
      <c r="H197" s="24"/>
      <c r="I197" s="24"/>
      <c r="J197" s="28"/>
      <c r="K197" s="28"/>
      <c r="L197" s="24"/>
    </row>
    <row r="198" spans="1:12" ht="10.5">
      <c r="A198" s="25">
        <v>15</v>
      </c>
      <c r="B198" s="7" t="s">
        <v>74</v>
      </c>
      <c r="C198" s="29" t="s">
        <v>256</v>
      </c>
      <c r="D198" s="32">
        <v>0</v>
      </c>
      <c r="F198" s="24">
        <f>ROUND(SUMIF(Определители!I25:I26,"=1",'Базовые цены с учетом расхода'!V25:V26),2)</f>
        <v>0</v>
      </c>
      <c r="G198" s="24"/>
      <c r="H198" s="24"/>
      <c r="I198" s="24"/>
      <c r="J198" s="28"/>
      <c r="K198" s="28"/>
      <c r="L198" s="24"/>
    </row>
    <row r="199" spans="1:12" ht="10.5">
      <c r="A199" s="25">
        <v>16</v>
      </c>
      <c r="B199" s="7" t="s">
        <v>75</v>
      </c>
      <c r="C199" s="29" t="s">
        <v>256</v>
      </c>
      <c r="D199" s="32">
        <v>0</v>
      </c>
      <c r="F199" s="24" t="e">
        <f>ROUND(СУММЕСЛИ2(Определители!I25:I26,"1",Определители!G25:G26,"1",'Базовые цены с учетом расхода'!B25:B26),2)</f>
        <v>#NAME?</v>
      </c>
      <c r="G199" s="24"/>
      <c r="H199" s="24"/>
      <c r="I199" s="24"/>
      <c r="J199" s="28"/>
      <c r="K199" s="28"/>
      <c r="L199" s="24"/>
    </row>
    <row r="200" spans="1:12" ht="10.5">
      <c r="A200" s="25">
        <v>17</v>
      </c>
      <c r="B200" s="7" t="s">
        <v>76</v>
      </c>
      <c r="C200" s="29" t="s">
        <v>256</v>
      </c>
      <c r="D200" s="32">
        <v>0</v>
      </c>
      <c r="F200" s="24">
        <f>ROUND(SUMIF(Определители!I25:I26,"=1",'Базовые цены с учетом расхода'!H25:H26),2)</f>
        <v>0</v>
      </c>
      <c r="G200" s="24"/>
      <c r="H200" s="24"/>
      <c r="I200" s="24"/>
      <c r="J200" s="28"/>
      <c r="K200" s="28"/>
      <c r="L200" s="24"/>
    </row>
    <row r="201" spans="1:12" ht="10.5">
      <c r="A201" s="25">
        <v>18</v>
      </c>
      <c r="B201" s="7" t="s">
        <v>77</v>
      </c>
      <c r="C201" s="29" t="s">
        <v>256</v>
      </c>
      <c r="D201" s="32">
        <v>0</v>
      </c>
      <c r="F201" s="24">
        <f>ROUND(SUMIF(Определители!I25:I26,"=1",'Базовые цены с учетом расхода'!N25:N26),2)</f>
        <v>0</v>
      </c>
      <c r="G201" s="24"/>
      <c r="H201" s="24"/>
      <c r="I201" s="24"/>
      <c r="J201" s="28"/>
      <c r="K201" s="28"/>
      <c r="L201" s="24"/>
    </row>
    <row r="202" spans="1:12" ht="10.5">
      <c r="A202" s="25">
        <v>19</v>
      </c>
      <c r="B202" s="7" t="s">
        <v>78</v>
      </c>
      <c r="C202" s="29" t="s">
        <v>256</v>
      </c>
      <c r="D202" s="32">
        <v>0</v>
      </c>
      <c r="F202" s="24">
        <f>ROUND(SUMIF(Определители!I25:I26,"=1",'Базовые цены с учетом расхода'!O25:O26),2)</f>
        <v>0</v>
      </c>
      <c r="G202" s="24"/>
      <c r="H202" s="24"/>
      <c r="I202" s="24"/>
      <c r="J202" s="28"/>
      <c r="K202" s="28"/>
      <c r="L202" s="24"/>
    </row>
    <row r="203" spans="1:12" ht="10.5">
      <c r="A203" s="25">
        <v>20</v>
      </c>
      <c r="B203" s="7" t="s">
        <v>69</v>
      </c>
      <c r="C203" s="29" t="s">
        <v>256</v>
      </c>
      <c r="D203" s="32">
        <v>0</v>
      </c>
      <c r="F203" s="24" t="e">
        <f>ROUND(СУММПРОИЗВЕСЛИ(1,Определители!I25:I26," ",'Базовые цены с учетом расхода'!M25:M26,Начисления!I25:I26,0),2)</f>
        <v>#NAME?</v>
      </c>
      <c r="G203" s="24"/>
      <c r="H203" s="24"/>
      <c r="I203" s="24"/>
      <c r="J203" s="28"/>
      <c r="K203" s="28"/>
      <c r="L203" s="24"/>
    </row>
    <row r="204" spans="1:12" ht="10.5">
      <c r="A204" s="25">
        <v>21</v>
      </c>
      <c r="B204" s="7" t="s">
        <v>79</v>
      </c>
      <c r="C204" s="29" t="s">
        <v>257</v>
      </c>
      <c r="D204" s="32">
        <v>0</v>
      </c>
      <c r="F204" s="24">
        <f>ROUND((F195+F201+F202),2)</f>
        <v>0</v>
      </c>
      <c r="G204" s="24"/>
      <c r="H204" s="24"/>
      <c r="I204" s="24"/>
      <c r="J204" s="28"/>
      <c r="K204" s="28"/>
      <c r="L204" s="24"/>
    </row>
    <row r="205" spans="1:12" ht="10.5">
      <c r="A205" s="25">
        <v>22</v>
      </c>
      <c r="B205" s="7" t="s">
        <v>80</v>
      </c>
      <c r="C205" s="29" t="s">
        <v>256</v>
      </c>
      <c r="D205" s="32">
        <v>0</v>
      </c>
      <c r="F205" s="24">
        <f>ROUND(SUMIF(Определители!I25:I26,"=2",'Базовые цены с учетом расхода'!B25:B26),2)</f>
        <v>139.1</v>
      </c>
      <c r="G205" s="24">
        <f>ROUND(SUMIF(Определители!I25:I26,"=2",'Базовые цены с учетом расхода'!C25:C26),2)</f>
        <v>75.28</v>
      </c>
      <c r="H205" s="24">
        <f>ROUND(SUMIF(Определители!I25:I26,"=2",'Базовые цены с учетом расхода'!D25:D26),2)</f>
        <v>26.1</v>
      </c>
      <c r="I205" s="24">
        <f>ROUND(SUMIF(Определители!I25:I26,"=2",'Базовые цены с учетом расхода'!E25:E26),2)</f>
        <v>4.84</v>
      </c>
      <c r="J205" s="28" t="e">
        <f>ROUND(SUMIF(Определители!I25:I26,"=2",'Базовые цены с учетом расхода'!I25:I26),8)</f>
        <v>#NAME?</v>
      </c>
      <c r="K205" s="28" t="e">
        <f>ROUND(SUMIF(Определители!I25:I26,"=2",'Базовые цены с учетом расхода'!K25:K26),8)</f>
        <v>#NAME?</v>
      </c>
      <c r="L205" s="24">
        <f>ROUND(SUMIF(Определители!I25:I26,"=2",'Базовые цены с учетом расхода'!F25:F26),2)</f>
        <v>37.72</v>
      </c>
    </row>
    <row r="206" spans="1:12" ht="10.5">
      <c r="A206" s="25">
        <v>23</v>
      </c>
      <c r="B206" s="7" t="s">
        <v>72</v>
      </c>
      <c r="C206" s="29" t="s">
        <v>256</v>
      </c>
      <c r="D206" s="32">
        <v>0</v>
      </c>
      <c r="F206" s="24"/>
      <c r="G206" s="24"/>
      <c r="H206" s="24"/>
      <c r="I206" s="24"/>
      <c r="J206" s="28"/>
      <c r="K206" s="28"/>
      <c r="L206" s="24"/>
    </row>
    <row r="207" spans="1:12" ht="10.5">
      <c r="A207" s="25">
        <v>24</v>
      </c>
      <c r="B207" s="7" t="s">
        <v>81</v>
      </c>
      <c r="C207" s="29" t="s">
        <v>256</v>
      </c>
      <c r="D207" s="32">
        <v>0</v>
      </c>
      <c r="F207" s="24" t="e">
        <f>ROUND(СУММЕСЛИ2(Определители!I25:I26,"2",Определители!G25:G26,"1",'Базовые цены с учетом расхода'!B25:B26),2)</f>
        <v>#NAME?</v>
      </c>
      <c r="G207" s="24"/>
      <c r="H207" s="24"/>
      <c r="I207" s="24"/>
      <c r="J207" s="28"/>
      <c r="K207" s="28"/>
      <c r="L207" s="24"/>
    </row>
    <row r="208" spans="1:12" ht="10.5">
      <c r="A208" s="25">
        <v>25</v>
      </c>
      <c r="B208" s="7" t="s">
        <v>76</v>
      </c>
      <c r="C208" s="29" t="s">
        <v>256</v>
      </c>
      <c r="D208" s="32">
        <v>0</v>
      </c>
      <c r="F208" s="24">
        <f>ROUND(SUMIF(Определители!I25:I26,"=2",'Базовые цены с учетом расхода'!H25:H26),2)</f>
        <v>0</v>
      </c>
      <c r="G208" s="24"/>
      <c r="H208" s="24"/>
      <c r="I208" s="24"/>
      <c r="J208" s="28"/>
      <c r="K208" s="28"/>
      <c r="L208" s="24"/>
    </row>
    <row r="209" spans="1:12" ht="10.5">
      <c r="A209" s="25">
        <v>26</v>
      </c>
      <c r="B209" s="7" t="s">
        <v>77</v>
      </c>
      <c r="C209" s="29" t="s">
        <v>256</v>
      </c>
      <c r="D209" s="32">
        <v>0</v>
      </c>
      <c r="F209" s="24">
        <f>ROUND(SUMIF(Определители!I25:I26,"=2",'Базовые цены с учетом расхода'!N25:N26),2)</f>
        <v>66.95</v>
      </c>
      <c r="G209" s="24"/>
      <c r="H209" s="24"/>
      <c r="I209" s="24"/>
      <c r="J209" s="28"/>
      <c r="K209" s="28"/>
      <c r="L209" s="24"/>
    </row>
    <row r="210" spans="1:12" ht="10.5">
      <c r="A210" s="25">
        <v>27</v>
      </c>
      <c r="B210" s="7" t="s">
        <v>78</v>
      </c>
      <c r="C210" s="29" t="s">
        <v>256</v>
      </c>
      <c r="D210" s="32">
        <v>0</v>
      </c>
      <c r="F210" s="24">
        <f>ROUND(SUMIF(Определители!I25:I26,"=2",'Базовые цены с учетом расхода'!O25:O26),2)</f>
        <v>42.18</v>
      </c>
      <c r="G210" s="24"/>
      <c r="H210" s="24"/>
      <c r="I210" s="24"/>
      <c r="J210" s="28"/>
      <c r="K210" s="28"/>
      <c r="L210" s="24"/>
    </row>
    <row r="211" spans="1:12" ht="10.5">
      <c r="A211" s="25">
        <v>28</v>
      </c>
      <c r="B211" s="7" t="s">
        <v>82</v>
      </c>
      <c r="C211" s="29" t="s">
        <v>257</v>
      </c>
      <c r="D211" s="32">
        <v>0</v>
      </c>
      <c r="F211" s="24">
        <f>ROUND((F205+F209+F210),2)</f>
        <v>248.23</v>
      </c>
      <c r="G211" s="24"/>
      <c r="H211" s="24"/>
      <c r="I211" s="24"/>
      <c r="J211" s="28"/>
      <c r="K211" s="28"/>
      <c r="L211" s="24"/>
    </row>
    <row r="212" spans="1:12" ht="10.5">
      <c r="A212" s="25">
        <v>29</v>
      </c>
      <c r="B212" s="7" t="s">
        <v>83</v>
      </c>
      <c r="C212" s="29" t="s">
        <v>256</v>
      </c>
      <c r="D212" s="32">
        <v>0</v>
      </c>
      <c r="F212" s="24">
        <f>ROUND(SUMIF(Определители!I25:I26,"=3",'Базовые цены с учетом расхода'!B25:B26),2)</f>
        <v>0</v>
      </c>
      <c r="G212" s="24">
        <f>ROUND(SUMIF(Определители!I25:I26,"=3",'Базовые цены с учетом расхода'!C25:C26),2)</f>
        <v>0</v>
      </c>
      <c r="H212" s="24">
        <f>ROUND(SUMIF(Определители!I25:I26,"=3",'Базовые цены с учетом расхода'!D25:D26),2)</f>
        <v>0</v>
      </c>
      <c r="I212" s="24">
        <f>ROUND(SUMIF(Определители!I25:I26,"=3",'Базовые цены с учетом расхода'!E25:E26),2)</f>
        <v>0</v>
      </c>
      <c r="J212" s="28">
        <f>ROUND(SUMIF(Определители!I25:I26,"=3",'Базовые цены с учетом расхода'!I25:I26),8)</f>
        <v>0</v>
      </c>
      <c r="K212" s="28">
        <f>ROUND(SUMIF(Определители!I25:I26,"=3",'Базовые цены с учетом расхода'!K25:K26),8)</f>
        <v>0</v>
      </c>
      <c r="L212" s="24">
        <f>ROUND(SUMIF(Определители!I25:I26,"=3",'Базовые цены с учетом расхода'!F25:F26),2)</f>
        <v>0</v>
      </c>
    </row>
    <row r="213" spans="1:12" ht="10.5">
      <c r="A213" s="25">
        <v>30</v>
      </c>
      <c r="B213" s="7" t="s">
        <v>76</v>
      </c>
      <c r="C213" s="29" t="s">
        <v>256</v>
      </c>
      <c r="D213" s="32">
        <v>0</v>
      </c>
      <c r="F213" s="24">
        <f>ROUND(SUMIF(Определители!I25:I26,"=3",'Базовые цены с учетом расхода'!H25:H26),2)</f>
        <v>0</v>
      </c>
      <c r="G213" s="24"/>
      <c r="H213" s="24"/>
      <c r="I213" s="24"/>
      <c r="J213" s="28"/>
      <c r="K213" s="28"/>
      <c r="L213" s="24"/>
    </row>
    <row r="214" spans="1:12" ht="10.5">
      <c r="A214" s="25">
        <v>31</v>
      </c>
      <c r="B214" s="7" t="s">
        <v>77</v>
      </c>
      <c r="C214" s="29" t="s">
        <v>256</v>
      </c>
      <c r="D214" s="32">
        <v>0</v>
      </c>
      <c r="F214" s="24">
        <f>ROUND(SUMIF(Определители!I25:I26,"=3",'Базовые цены с учетом расхода'!N25:N26),2)</f>
        <v>0</v>
      </c>
      <c r="G214" s="24"/>
      <c r="H214" s="24"/>
      <c r="I214" s="24"/>
      <c r="J214" s="28"/>
      <c r="K214" s="28"/>
      <c r="L214" s="24"/>
    </row>
    <row r="215" spans="1:12" ht="10.5">
      <c r="A215" s="25">
        <v>32</v>
      </c>
      <c r="B215" s="7" t="s">
        <v>78</v>
      </c>
      <c r="C215" s="29" t="s">
        <v>256</v>
      </c>
      <c r="D215" s="32">
        <v>0</v>
      </c>
      <c r="F215" s="24">
        <f>ROUND(SUMIF(Определители!I25:I26,"=3",'Базовые цены с учетом расхода'!O25:O26),2)</f>
        <v>0</v>
      </c>
      <c r="G215" s="24"/>
      <c r="H215" s="24"/>
      <c r="I215" s="24"/>
      <c r="J215" s="28"/>
      <c r="K215" s="28"/>
      <c r="L215" s="24"/>
    </row>
    <row r="216" spans="1:12" ht="10.5">
      <c r="A216" s="25">
        <v>33</v>
      </c>
      <c r="B216" s="7" t="s">
        <v>84</v>
      </c>
      <c r="C216" s="29" t="s">
        <v>257</v>
      </c>
      <c r="D216" s="32">
        <v>0</v>
      </c>
      <c r="F216" s="24">
        <f>ROUND((F212+F214+F215),2)</f>
        <v>0</v>
      </c>
      <c r="G216" s="24"/>
      <c r="H216" s="24"/>
      <c r="I216" s="24"/>
      <c r="J216" s="28"/>
      <c r="K216" s="28"/>
      <c r="L216" s="24"/>
    </row>
    <row r="217" spans="1:12" ht="10.5">
      <c r="A217" s="25">
        <v>34</v>
      </c>
      <c r="B217" s="7" t="s">
        <v>85</v>
      </c>
      <c r="C217" s="29" t="s">
        <v>256</v>
      </c>
      <c r="D217" s="32">
        <v>0</v>
      </c>
      <c r="F217" s="24">
        <f>ROUND(SUMIF(Определители!I25:I26,"=4",'Базовые цены с учетом расхода'!B25:B26),2)</f>
        <v>0</v>
      </c>
      <c r="G217" s="24">
        <f>ROUND(SUMIF(Определители!I25:I26,"=4",'Базовые цены с учетом расхода'!C25:C26),2)</f>
        <v>0</v>
      </c>
      <c r="H217" s="24">
        <f>ROUND(SUMIF(Определители!I25:I26,"=4",'Базовые цены с учетом расхода'!D25:D26),2)</f>
        <v>0</v>
      </c>
      <c r="I217" s="24">
        <f>ROUND(SUMIF(Определители!I25:I26,"=4",'Базовые цены с учетом расхода'!E25:E26),2)</f>
        <v>0</v>
      </c>
      <c r="J217" s="28">
        <f>ROUND(SUMIF(Определители!I25:I26,"=4",'Базовые цены с учетом расхода'!I25:I26),8)</f>
        <v>0</v>
      </c>
      <c r="K217" s="28">
        <f>ROUND(SUMIF(Определители!I25:I26,"=4",'Базовые цены с учетом расхода'!K25:K26),8)</f>
        <v>0</v>
      </c>
      <c r="L217" s="24">
        <f>ROUND(SUMIF(Определители!I25:I26,"=4",'Базовые цены с учетом расхода'!F25:F26),2)</f>
        <v>0</v>
      </c>
    </row>
    <row r="218" spans="1:12" ht="10.5">
      <c r="A218" s="25">
        <v>35</v>
      </c>
      <c r="B218" s="7" t="s">
        <v>72</v>
      </c>
      <c r="C218" s="29" t="s">
        <v>256</v>
      </c>
      <c r="D218" s="32">
        <v>0</v>
      </c>
      <c r="F218" s="24"/>
      <c r="G218" s="24"/>
      <c r="H218" s="24"/>
      <c r="I218" s="24"/>
      <c r="J218" s="28"/>
      <c r="K218" s="28"/>
      <c r="L218" s="24"/>
    </row>
    <row r="219" spans="1:12" ht="10.5">
      <c r="A219" s="25">
        <v>36</v>
      </c>
      <c r="B219" s="7" t="s">
        <v>86</v>
      </c>
      <c r="C219" s="29" t="s">
        <v>256</v>
      </c>
      <c r="D219" s="32">
        <v>0</v>
      </c>
      <c r="F219" s="24"/>
      <c r="G219" s="24"/>
      <c r="H219" s="24"/>
      <c r="I219" s="24"/>
      <c r="J219" s="28"/>
      <c r="K219" s="28"/>
      <c r="L219" s="24"/>
    </row>
    <row r="220" spans="1:12" ht="10.5">
      <c r="A220" s="25">
        <v>37</v>
      </c>
      <c r="B220" s="7" t="s">
        <v>76</v>
      </c>
      <c r="C220" s="29" t="s">
        <v>256</v>
      </c>
      <c r="D220" s="32">
        <v>0</v>
      </c>
      <c r="F220" s="24">
        <f>ROUND(SUMIF(Определители!I25:I26,"=4",'Базовые цены с учетом расхода'!H25:H26),2)</f>
        <v>0</v>
      </c>
      <c r="G220" s="24"/>
      <c r="H220" s="24"/>
      <c r="I220" s="24"/>
      <c r="J220" s="28"/>
      <c r="K220" s="28"/>
      <c r="L220" s="24"/>
    </row>
    <row r="221" spans="1:12" ht="10.5">
      <c r="A221" s="25">
        <v>38</v>
      </c>
      <c r="B221" s="7" t="s">
        <v>77</v>
      </c>
      <c r="C221" s="29" t="s">
        <v>256</v>
      </c>
      <c r="D221" s="32">
        <v>0</v>
      </c>
      <c r="F221" s="24">
        <f>ROUND(SUMIF(Определители!I25:I26,"=4",'Базовые цены с учетом расхода'!N25:N26),2)</f>
        <v>0</v>
      </c>
      <c r="G221" s="24"/>
      <c r="H221" s="24"/>
      <c r="I221" s="24"/>
      <c r="J221" s="28"/>
      <c r="K221" s="28"/>
      <c r="L221" s="24"/>
    </row>
    <row r="222" spans="1:12" ht="10.5">
      <c r="A222" s="25">
        <v>39</v>
      </c>
      <c r="B222" s="7" t="s">
        <v>78</v>
      </c>
      <c r="C222" s="29" t="s">
        <v>256</v>
      </c>
      <c r="D222" s="32">
        <v>0</v>
      </c>
      <c r="F222" s="24">
        <f>ROUND(SUMIF(Определители!I25:I26,"=4",'Базовые цены с учетом расхода'!O25:O26),2)</f>
        <v>0</v>
      </c>
      <c r="G222" s="24"/>
      <c r="H222" s="24"/>
      <c r="I222" s="24"/>
      <c r="J222" s="28"/>
      <c r="K222" s="28"/>
      <c r="L222" s="24"/>
    </row>
    <row r="223" spans="1:12" ht="10.5">
      <c r="A223" s="25">
        <v>40</v>
      </c>
      <c r="B223" s="7" t="s">
        <v>69</v>
      </c>
      <c r="C223" s="29" t="s">
        <v>256</v>
      </c>
      <c r="D223" s="32">
        <v>0</v>
      </c>
      <c r="F223" s="24" t="e">
        <f>ROUND(СУММПРОИЗВЕСЛИ(1,Определители!I25:I26," ",'Базовые цены с учетом расхода'!M25:M26,Начисления!I25:I26,0),2)</f>
        <v>#NAME?</v>
      </c>
      <c r="G223" s="24"/>
      <c r="H223" s="24"/>
      <c r="I223" s="24"/>
      <c r="J223" s="28"/>
      <c r="K223" s="28"/>
      <c r="L223" s="24"/>
    </row>
    <row r="224" spans="1:12" ht="10.5">
      <c r="A224" s="25">
        <v>41</v>
      </c>
      <c r="B224" s="7" t="s">
        <v>89</v>
      </c>
      <c r="C224" s="29" t="s">
        <v>257</v>
      </c>
      <c r="D224" s="32">
        <v>0</v>
      </c>
      <c r="F224" s="24">
        <f>ROUND((F217+F221+F222),2)</f>
        <v>0</v>
      </c>
      <c r="G224" s="24"/>
      <c r="H224" s="24"/>
      <c r="I224" s="24"/>
      <c r="J224" s="28"/>
      <c r="K224" s="28"/>
      <c r="L224" s="24"/>
    </row>
    <row r="225" spans="1:12" ht="10.5">
      <c r="A225" s="25">
        <v>42</v>
      </c>
      <c r="B225" s="7" t="s">
        <v>90</v>
      </c>
      <c r="C225" s="29" t="s">
        <v>256</v>
      </c>
      <c r="D225" s="32">
        <v>0</v>
      </c>
      <c r="F225" s="24">
        <f>ROUND(SUMIF(Определители!I25:I26,"=5",'Базовые цены с учетом расхода'!B25:B26),2)</f>
        <v>0</v>
      </c>
      <c r="G225" s="24">
        <f>ROUND(SUMIF(Определители!I25:I26,"=5",'Базовые цены с учетом расхода'!C25:C26),2)</f>
        <v>0</v>
      </c>
      <c r="H225" s="24">
        <f>ROUND(SUMIF(Определители!I25:I26,"=5",'Базовые цены с учетом расхода'!D25:D26),2)</f>
        <v>0</v>
      </c>
      <c r="I225" s="24">
        <f>ROUND(SUMIF(Определители!I25:I26,"=5",'Базовые цены с учетом расхода'!E25:E26),2)</f>
        <v>0</v>
      </c>
      <c r="J225" s="28">
        <f>ROUND(SUMIF(Определители!I25:I26,"=5",'Базовые цены с учетом расхода'!I25:I26),8)</f>
        <v>0</v>
      </c>
      <c r="K225" s="28">
        <f>ROUND(SUMIF(Определители!I25:I26,"=5",'Базовые цены с учетом расхода'!K25:K26),8)</f>
        <v>0</v>
      </c>
      <c r="L225" s="24">
        <f>ROUND(SUMIF(Определители!I25:I26,"=5",'Базовые цены с учетом расхода'!F25:F26),2)</f>
        <v>0</v>
      </c>
    </row>
    <row r="226" spans="1:12" ht="10.5">
      <c r="A226" s="25">
        <v>43</v>
      </c>
      <c r="B226" s="7" t="s">
        <v>76</v>
      </c>
      <c r="C226" s="29" t="s">
        <v>256</v>
      </c>
      <c r="D226" s="32">
        <v>0</v>
      </c>
      <c r="F226" s="24">
        <f>ROUND(SUMIF(Определители!I25:I26,"=5",'Базовые цены с учетом расхода'!H25:H26),2)</f>
        <v>0</v>
      </c>
      <c r="G226" s="24"/>
      <c r="H226" s="24"/>
      <c r="I226" s="24"/>
      <c r="J226" s="28"/>
      <c r="K226" s="28"/>
      <c r="L226" s="24"/>
    </row>
    <row r="227" spans="1:12" ht="10.5">
      <c r="A227" s="25">
        <v>44</v>
      </c>
      <c r="B227" s="7" t="s">
        <v>77</v>
      </c>
      <c r="C227" s="29" t="s">
        <v>256</v>
      </c>
      <c r="D227" s="32">
        <v>0</v>
      </c>
      <c r="F227" s="24">
        <f>ROUND(SUMIF(Определители!I25:I26,"=5",'Базовые цены с учетом расхода'!N25:N26),2)</f>
        <v>0</v>
      </c>
      <c r="G227" s="24"/>
      <c r="H227" s="24"/>
      <c r="I227" s="24"/>
      <c r="J227" s="28"/>
      <c r="K227" s="28"/>
      <c r="L227" s="24"/>
    </row>
    <row r="228" spans="1:12" ht="10.5">
      <c r="A228" s="25">
        <v>45</v>
      </c>
      <c r="B228" s="7" t="s">
        <v>78</v>
      </c>
      <c r="C228" s="29" t="s">
        <v>256</v>
      </c>
      <c r="D228" s="32">
        <v>0</v>
      </c>
      <c r="F228" s="24">
        <f>ROUND(SUMIF(Определители!I25:I26,"=5",'Базовые цены с учетом расхода'!O25:O26),2)</f>
        <v>0</v>
      </c>
      <c r="G228" s="24"/>
      <c r="H228" s="24"/>
      <c r="I228" s="24"/>
      <c r="J228" s="28"/>
      <c r="K228" s="28"/>
      <c r="L228" s="24"/>
    </row>
    <row r="229" spans="1:12" ht="10.5">
      <c r="A229" s="25">
        <v>46</v>
      </c>
      <c r="B229" s="7" t="s">
        <v>91</v>
      </c>
      <c r="C229" s="29" t="s">
        <v>257</v>
      </c>
      <c r="D229" s="32">
        <v>0</v>
      </c>
      <c r="F229" s="24">
        <f>ROUND((F225+F227+F228),2)</f>
        <v>0</v>
      </c>
      <c r="G229" s="24"/>
      <c r="H229" s="24"/>
      <c r="I229" s="24"/>
      <c r="J229" s="28"/>
      <c r="K229" s="28"/>
      <c r="L229" s="24"/>
    </row>
    <row r="230" spans="1:12" ht="10.5">
      <c r="A230" s="25">
        <v>47</v>
      </c>
      <c r="B230" s="7" t="s">
        <v>92</v>
      </c>
      <c r="C230" s="29" t="s">
        <v>256</v>
      </c>
      <c r="D230" s="32">
        <v>0</v>
      </c>
      <c r="F230" s="24">
        <f>ROUND(SUMIF(Определители!I25:I26,"=6",'Базовые цены с учетом расхода'!B25:B26),2)</f>
        <v>0</v>
      </c>
      <c r="G230" s="24">
        <f>ROUND(SUMIF(Определители!I25:I26,"=6",'Базовые цены с учетом расхода'!C25:C26),2)</f>
        <v>0</v>
      </c>
      <c r="H230" s="24">
        <f>ROUND(SUMIF(Определители!I25:I26,"=6",'Базовые цены с учетом расхода'!D25:D26),2)</f>
        <v>0</v>
      </c>
      <c r="I230" s="24">
        <f>ROUND(SUMIF(Определители!I25:I26,"=6",'Базовые цены с учетом расхода'!E25:E26),2)</f>
        <v>0</v>
      </c>
      <c r="J230" s="28">
        <f>ROUND(SUMIF(Определители!I25:I26,"=6",'Базовые цены с учетом расхода'!I25:I26),8)</f>
        <v>0</v>
      </c>
      <c r="K230" s="28">
        <f>ROUND(SUMIF(Определители!I25:I26,"=6",'Базовые цены с учетом расхода'!K25:K26),8)</f>
        <v>0</v>
      </c>
      <c r="L230" s="24">
        <f>ROUND(SUMIF(Определители!I25:I26,"=6",'Базовые цены с учетом расхода'!F25:F26),2)</f>
        <v>0</v>
      </c>
    </row>
    <row r="231" spans="1:12" ht="10.5">
      <c r="A231" s="25">
        <v>48</v>
      </c>
      <c r="B231" s="7" t="s">
        <v>76</v>
      </c>
      <c r="C231" s="29" t="s">
        <v>256</v>
      </c>
      <c r="D231" s="32">
        <v>0</v>
      </c>
      <c r="F231" s="24">
        <f>ROUND(SUMIF(Определители!I25:I26,"=6",'Базовые цены с учетом расхода'!H25:H26),2)</f>
        <v>0</v>
      </c>
      <c r="G231" s="24"/>
      <c r="H231" s="24"/>
      <c r="I231" s="24"/>
      <c r="J231" s="28"/>
      <c r="K231" s="28"/>
      <c r="L231" s="24"/>
    </row>
    <row r="232" spans="1:12" ht="10.5">
      <c r="A232" s="25">
        <v>49</v>
      </c>
      <c r="B232" s="7" t="s">
        <v>77</v>
      </c>
      <c r="C232" s="29" t="s">
        <v>256</v>
      </c>
      <c r="D232" s="32">
        <v>0</v>
      </c>
      <c r="F232" s="24">
        <f>ROUND(SUMIF(Определители!I25:I26,"=6",'Базовые цены с учетом расхода'!N25:N26),2)</f>
        <v>0</v>
      </c>
      <c r="G232" s="24"/>
      <c r="H232" s="24"/>
      <c r="I232" s="24"/>
      <c r="J232" s="28"/>
      <c r="K232" s="28"/>
      <c r="L232" s="24"/>
    </row>
    <row r="233" spans="1:12" ht="10.5">
      <c r="A233" s="25">
        <v>50</v>
      </c>
      <c r="B233" s="7" t="s">
        <v>78</v>
      </c>
      <c r="C233" s="29" t="s">
        <v>256</v>
      </c>
      <c r="D233" s="32">
        <v>0</v>
      </c>
      <c r="F233" s="24">
        <f>ROUND(SUMIF(Определители!I25:I26,"=6",'Базовые цены с учетом расхода'!O25:O26),2)</f>
        <v>0</v>
      </c>
      <c r="G233" s="24"/>
      <c r="H233" s="24"/>
      <c r="I233" s="24"/>
      <c r="J233" s="28"/>
      <c r="K233" s="28"/>
      <c r="L233" s="24"/>
    </row>
    <row r="234" spans="1:12" ht="10.5">
      <c r="A234" s="25">
        <v>51</v>
      </c>
      <c r="B234" s="7" t="s">
        <v>93</v>
      </c>
      <c r="C234" s="29" t="s">
        <v>257</v>
      </c>
      <c r="D234" s="32">
        <v>0</v>
      </c>
      <c r="F234" s="24">
        <f>ROUND((F230+F232+F233),2)</f>
        <v>0</v>
      </c>
      <c r="G234" s="24"/>
      <c r="H234" s="24"/>
      <c r="I234" s="24"/>
      <c r="J234" s="28"/>
      <c r="K234" s="28"/>
      <c r="L234" s="24"/>
    </row>
    <row r="235" spans="1:12" ht="10.5">
      <c r="A235" s="25">
        <v>52</v>
      </c>
      <c r="B235" s="7" t="s">
        <v>94</v>
      </c>
      <c r="C235" s="29" t="s">
        <v>256</v>
      </c>
      <c r="D235" s="32">
        <v>0</v>
      </c>
      <c r="F235" s="24">
        <f>ROUND(SUMIF(Определители!I25:I26,"=7",'Базовые цены с учетом расхода'!B25:B26),2)</f>
        <v>0</v>
      </c>
      <c r="G235" s="24">
        <f>ROUND(SUMIF(Определители!I25:I26,"=7",'Базовые цены с учетом расхода'!C25:C26),2)</f>
        <v>0</v>
      </c>
      <c r="H235" s="24">
        <f>ROUND(SUMIF(Определители!I25:I26,"=7",'Базовые цены с учетом расхода'!D25:D26),2)</f>
        <v>0</v>
      </c>
      <c r="I235" s="24">
        <f>ROUND(SUMIF(Определители!I25:I26,"=7",'Базовые цены с учетом расхода'!E25:E26),2)</f>
        <v>0</v>
      </c>
      <c r="J235" s="28">
        <f>ROUND(SUMIF(Определители!I25:I26,"=7",'Базовые цены с учетом расхода'!I25:I26),8)</f>
        <v>0</v>
      </c>
      <c r="K235" s="28">
        <f>ROUND(SUMIF(Определители!I25:I26,"=7",'Базовые цены с учетом расхода'!K25:K26),8)</f>
        <v>0</v>
      </c>
      <c r="L235" s="24">
        <f>ROUND(SUMIF(Определители!I25:I26,"=7",'Базовые цены с учетом расхода'!F25:F26),2)</f>
        <v>0</v>
      </c>
    </row>
    <row r="236" spans="1:12" ht="10.5">
      <c r="A236" s="25">
        <v>53</v>
      </c>
      <c r="B236" s="7" t="s">
        <v>72</v>
      </c>
      <c r="C236" s="29" t="s">
        <v>256</v>
      </c>
      <c r="D236" s="32">
        <v>0</v>
      </c>
      <c r="F236" s="24"/>
      <c r="G236" s="24"/>
      <c r="H236" s="24"/>
      <c r="I236" s="24"/>
      <c r="J236" s="28"/>
      <c r="K236" s="28"/>
      <c r="L236" s="24"/>
    </row>
    <row r="237" spans="1:12" ht="10.5">
      <c r="A237" s="25">
        <v>54</v>
      </c>
      <c r="B237" s="7" t="s">
        <v>95</v>
      </c>
      <c r="C237" s="29" t="s">
        <v>256</v>
      </c>
      <c r="D237" s="32">
        <v>0</v>
      </c>
      <c r="F237" s="24" t="e">
        <f>ROUND(СУММЕСЛИ2(Определители!I25:I26,"2",Определители!G25:G26,"1",'Базовые цены с учетом расхода'!B25:B26),2)</f>
        <v>#NAME?</v>
      </c>
      <c r="G237" s="24"/>
      <c r="H237" s="24"/>
      <c r="I237" s="24"/>
      <c r="J237" s="28"/>
      <c r="K237" s="28"/>
      <c r="L237" s="24"/>
    </row>
    <row r="238" spans="1:12" ht="10.5">
      <c r="A238" s="25">
        <v>55</v>
      </c>
      <c r="B238" s="7" t="s">
        <v>76</v>
      </c>
      <c r="C238" s="29" t="s">
        <v>256</v>
      </c>
      <c r="D238" s="32">
        <v>0</v>
      </c>
      <c r="F238" s="24">
        <f>ROUND(SUMIF(Определители!I25:I26,"=7",'Базовые цены с учетом расхода'!H25:H26),2)</f>
        <v>0</v>
      </c>
      <c r="G238" s="24"/>
      <c r="H238" s="24"/>
      <c r="I238" s="24"/>
      <c r="J238" s="28"/>
      <c r="K238" s="28"/>
      <c r="L238" s="24"/>
    </row>
    <row r="239" spans="1:12" ht="10.5">
      <c r="A239" s="25">
        <v>56</v>
      </c>
      <c r="B239" s="7" t="s">
        <v>96</v>
      </c>
      <c r="C239" s="29" t="s">
        <v>256</v>
      </c>
      <c r="D239" s="32">
        <v>0</v>
      </c>
      <c r="F239" s="24">
        <f>ROUND(SUMIF(Определители!I25:I26,"=7",'Базовые цены с учетом расхода'!N25:N26),2)</f>
        <v>0</v>
      </c>
      <c r="G239" s="24"/>
      <c r="H239" s="24"/>
      <c r="I239" s="24"/>
      <c r="J239" s="28"/>
      <c r="K239" s="28"/>
      <c r="L239" s="24"/>
    </row>
    <row r="240" spans="1:12" ht="10.5">
      <c r="A240" s="25">
        <v>57</v>
      </c>
      <c r="B240" s="7" t="s">
        <v>78</v>
      </c>
      <c r="C240" s="29" t="s">
        <v>256</v>
      </c>
      <c r="D240" s="32">
        <v>0</v>
      </c>
      <c r="F240" s="24">
        <f>ROUND(SUMIF(Определители!I25:I26,"=7",'Базовые цены с учетом расхода'!O25:O26),2)</f>
        <v>0</v>
      </c>
      <c r="G240" s="24"/>
      <c r="H240" s="24"/>
      <c r="I240" s="24"/>
      <c r="J240" s="28"/>
      <c r="K240" s="28"/>
      <c r="L240" s="24"/>
    </row>
    <row r="241" spans="1:12" ht="10.5">
      <c r="A241" s="25">
        <v>58</v>
      </c>
      <c r="B241" s="7" t="s">
        <v>97</v>
      </c>
      <c r="C241" s="29" t="s">
        <v>257</v>
      </c>
      <c r="D241" s="32">
        <v>0</v>
      </c>
      <c r="F241" s="24">
        <f>ROUND((F235+F239+F240),2)</f>
        <v>0</v>
      </c>
      <c r="G241" s="24"/>
      <c r="H241" s="24"/>
      <c r="I241" s="24"/>
      <c r="J241" s="28"/>
      <c r="K241" s="28"/>
      <c r="L241" s="24"/>
    </row>
    <row r="242" spans="1:12" ht="10.5">
      <c r="A242" s="25">
        <v>59</v>
      </c>
      <c r="B242" s="7" t="s">
        <v>98</v>
      </c>
      <c r="C242" s="29" t="s">
        <v>256</v>
      </c>
      <c r="D242" s="32">
        <v>0</v>
      </c>
      <c r="F242" s="24">
        <f>ROUND(SUMIF(Определители!I25:I26,"=9",'Базовые цены с учетом расхода'!B25:B26),2)</f>
        <v>0</v>
      </c>
      <c r="G242" s="24">
        <f>ROUND(SUMIF(Определители!I25:I26,"=9",'Базовые цены с учетом расхода'!C25:C26),2)</f>
        <v>0</v>
      </c>
      <c r="H242" s="24">
        <f>ROUND(SUMIF(Определители!I25:I26,"=9",'Базовые цены с учетом расхода'!D25:D26),2)</f>
        <v>0</v>
      </c>
      <c r="I242" s="24">
        <f>ROUND(SUMIF(Определители!I25:I26,"=9",'Базовые цены с учетом расхода'!E25:E26),2)</f>
        <v>0</v>
      </c>
      <c r="J242" s="28">
        <f>ROUND(SUMIF(Определители!I25:I26,"=9",'Базовые цены с учетом расхода'!I25:I26),8)</f>
        <v>0</v>
      </c>
      <c r="K242" s="28">
        <f>ROUND(SUMIF(Определители!I25:I26,"=9",'Базовые цены с учетом расхода'!K25:K26),8)</f>
        <v>0</v>
      </c>
      <c r="L242" s="24">
        <f>ROUND(SUMIF(Определители!I25:I26,"=9",'Базовые цены с учетом расхода'!F25:F26),2)</f>
        <v>0</v>
      </c>
    </row>
    <row r="243" spans="1:12" ht="10.5">
      <c r="A243" s="25">
        <v>60</v>
      </c>
      <c r="B243" s="7" t="s">
        <v>96</v>
      </c>
      <c r="C243" s="29" t="s">
        <v>256</v>
      </c>
      <c r="D243" s="32">
        <v>0</v>
      </c>
      <c r="F243" s="24">
        <f>ROUND(SUMIF(Определители!I25:I26,"=9",'Базовые цены с учетом расхода'!N25:N26),2)</f>
        <v>0</v>
      </c>
      <c r="G243" s="24"/>
      <c r="H243" s="24"/>
      <c r="I243" s="24"/>
      <c r="J243" s="28"/>
      <c r="K243" s="28"/>
      <c r="L243" s="24"/>
    </row>
    <row r="244" spans="1:12" ht="10.5">
      <c r="A244" s="25">
        <v>61</v>
      </c>
      <c r="B244" s="7" t="s">
        <v>78</v>
      </c>
      <c r="C244" s="29" t="s">
        <v>256</v>
      </c>
      <c r="D244" s="32">
        <v>0</v>
      </c>
      <c r="F244" s="24">
        <f>ROUND(SUMIF(Определители!I25:I26,"=9",'Базовые цены с учетом расхода'!O25:O26),2)</f>
        <v>0</v>
      </c>
      <c r="G244" s="24"/>
      <c r="H244" s="24"/>
      <c r="I244" s="24"/>
      <c r="J244" s="28"/>
      <c r="K244" s="28"/>
      <c r="L244" s="24"/>
    </row>
    <row r="245" spans="1:12" ht="10.5">
      <c r="A245" s="25">
        <v>62</v>
      </c>
      <c r="B245" s="7" t="s">
        <v>99</v>
      </c>
      <c r="C245" s="29" t="s">
        <v>257</v>
      </c>
      <c r="D245" s="32">
        <v>0</v>
      </c>
      <c r="F245" s="24">
        <f>ROUND((F242+F243+F244),2)</f>
        <v>0</v>
      </c>
      <c r="G245" s="24"/>
      <c r="H245" s="24"/>
      <c r="I245" s="24"/>
      <c r="J245" s="28"/>
      <c r="K245" s="28"/>
      <c r="L245" s="24"/>
    </row>
    <row r="246" spans="1:12" ht="10.5">
      <c r="A246" s="25">
        <v>63</v>
      </c>
      <c r="B246" s="7" t="s">
        <v>100</v>
      </c>
      <c r="C246" s="29" t="s">
        <v>256</v>
      </c>
      <c r="D246" s="32">
        <v>0</v>
      </c>
      <c r="F246" s="24">
        <f>ROUND(SUMIF(Определители!I25:I26,"=:",'Базовые цены с учетом расхода'!B25:B26),2)</f>
        <v>0</v>
      </c>
      <c r="G246" s="24">
        <f>ROUND(SUMIF(Определители!I25:I26,"=:",'Базовые цены с учетом расхода'!C25:C26),2)</f>
        <v>0</v>
      </c>
      <c r="H246" s="24">
        <f>ROUND(SUMIF(Определители!I25:I26,"=:",'Базовые цены с учетом расхода'!D25:D26),2)</f>
        <v>0</v>
      </c>
      <c r="I246" s="24">
        <f>ROUND(SUMIF(Определители!I25:I26,"=:",'Базовые цены с учетом расхода'!E25:E26),2)</f>
        <v>0</v>
      </c>
      <c r="J246" s="28">
        <f>ROUND(SUMIF(Определители!I25:I26,"=:",'Базовые цены с учетом расхода'!I25:I26),8)</f>
        <v>0</v>
      </c>
      <c r="K246" s="28">
        <f>ROUND(SUMIF(Определители!I25:I26,"=:",'Базовые цены с учетом расхода'!K25:K26),8)</f>
        <v>0</v>
      </c>
      <c r="L246" s="24">
        <f>ROUND(SUMIF(Определители!I25:I26,"=:",'Базовые цены с учетом расхода'!F25:F26),2)</f>
        <v>0</v>
      </c>
    </row>
    <row r="247" spans="1:12" ht="10.5">
      <c r="A247" s="25">
        <v>64</v>
      </c>
      <c r="B247" s="7" t="s">
        <v>76</v>
      </c>
      <c r="C247" s="29" t="s">
        <v>256</v>
      </c>
      <c r="D247" s="32">
        <v>0</v>
      </c>
      <c r="F247" s="24">
        <f>ROUND(SUMIF(Определители!I25:I26,"=:",'Базовые цены с учетом расхода'!H25:H26),2)</f>
        <v>0</v>
      </c>
      <c r="G247" s="24"/>
      <c r="H247" s="24"/>
      <c r="I247" s="24"/>
      <c r="J247" s="28"/>
      <c r="K247" s="28"/>
      <c r="L247" s="24"/>
    </row>
    <row r="248" spans="1:12" ht="10.5">
      <c r="A248" s="25">
        <v>65</v>
      </c>
      <c r="B248" s="7" t="s">
        <v>96</v>
      </c>
      <c r="C248" s="29" t="s">
        <v>256</v>
      </c>
      <c r="D248" s="32">
        <v>0</v>
      </c>
      <c r="F248" s="24">
        <f>ROUND(SUMIF(Определители!I25:I26,"=:",'Базовые цены с учетом расхода'!N25:N26),2)</f>
        <v>0</v>
      </c>
      <c r="G248" s="24"/>
      <c r="H248" s="24"/>
      <c r="I248" s="24"/>
      <c r="J248" s="28"/>
      <c r="K248" s="28"/>
      <c r="L248" s="24"/>
    </row>
    <row r="249" spans="1:12" ht="10.5">
      <c r="A249" s="25">
        <v>66</v>
      </c>
      <c r="B249" s="7" t="s">
        <v>78</v>
      </c>
      <c r="C249" s="29" t="s">
        <v>256</v>
      </c>
      <c r="D249" s="32">
        <v>0</v>
      </c>
      <c r="F249" s="24">
        <f>ROUND(SUMIF(Определители!I25:I26,"=:",'Базовые цены с учетом расхода'!O25:O26),2)</f>
        <v>0</v>
      </c>
      <c r="G249" s="24"/>
      <c r="H249" s="24"/>
      <c r="I249" s="24"/>
      <c r="J249" s="28"/>
      <c r="K249" s="28"/>
      <c r="L249" s="24"/>
    </row>
    <row r="250" spans="1:12" ht="10.5">
      <c r="A250" s="25">
        <v>67</v>
      </c>
      <c r="B250" s="7" t="s">
        <v>101</v>
      </c>
      <c r="C250" s="29" t="s">
        <v>257</v>
      </c>
      <c r="D250" s="32">
        <v>0</v>
      </c>
      <c r="F250" s="24">
        <f>ROUND((F246+F248+F249),2)</f>
        <v>0</v>
      </c>
      <c r="G250" s="24"/>
      <c r="H250" s="24"/>
      <c r="I250" s="24"/>
      <c r="J250" s="28"/>
      <c r="K250" s="28"/>
      <c r="L250" s="24"/>
    </row>
    <row r="251" spans="1:12" ht="10.5">
      <c r="A251" s="25">
        <v>68</v>
      </c>
      <c r="B251" s="7" t="s">
        <v>102</v>
      </c>
      <c r="C251" s="29" t="s">
        <v>256</v>
      </c>
      <c r="D251" s="32">
        <v>0</v>
      </c>
      <c r="F251" s="24">
        <f>ROUND(SUMIF(Определители!I25:I26,"=8",'Базовые цены с учетом расхода'!B25:B26),2)</f>
        <v>0</v>
      </c>
      <c r="G251" s="24">
        <f>ROUND(SUMIF(Определители!I25:I26,"=8",'Базовые цены с учетом расхода'!C25:C26),2)</f>
        <v>0</v>
      </c>
      <c r="H251" s="24">
        <f>ROUND(SUMIF(Определители!I25:I26,"=8",'Базовые цены с учетом расхода'!D25:D26),2)</f>
        <v>0</v>
      </c>
      <c r="I251" s="24">
        <f>ROUND(SUMIF(Определители!I25:I26,"=8",'Базовые цены с учетом расхода'!E25:E26),2)</f>
        <v>0</v>
      </c>
      <c r="J251" s="28">
        <f>ROUND(SUMIF(Определители!I25:I26,"=8",'Базовые цены с учетом расхода'!I25:I26),8)</f>
        <v>0</v>
      </c>
      <c r="K251" s="28">
        <f>ROUND(SUMIF(Определители!I25:I26,"=8",'Базовые цены с учетом расхода'!K25:K26),8)</f>
        <v>0</v>
      </c>
      <c r="L251" s="24">
        <f>ROUND(SUMIF(Определители!I25:I26,"=8",'Базовые цены с учетом расхода'!F25:F26),2)</f>
        <v>0</v>
      </c>
    </row>
    <row r="252" spans="1:12" ht="10.5">
      <c r="A252" s="25">
        <v>69</v>
      </c>
      <c r="B252" s="7" t="s">
        <v>76</v>
      </c>
      <c r="C252" s="29" t="s">
        <v>256</v>
      </c>
      <c r="D252" s="32">
        <v>0</v>
      </c>
      <c r="F252" s="24">
        <f>ROUND(SUMIF(Определители!I25:I26,"=8",'Базовые цены с учетом расхода'!H25:H26),2)</f>
        <v>0</v>
      </c>
      <c r="G252" s="24"/>
      <c r="H252" s="24"/>
      <c r="I252" s="24"/>
      <c r="J252" s="28"/>
      <c r="K252" s="28"/>
      <c r="L252" s="24"/>
    </row>
    <row r="253" spans="1:12" ht="10.5">
      <c r="A253" s="25">
        <v>70</v>
      </c>
      <c r="B253" s="7" t="s">
        <v>146</v>
      </c>
      <c r="C253" s="29" t="s">
        <v>257</v>
      </c>
      <c r="D253" s="32">
        <v>0</v>
      </c>
      <c r="F253" s="24" t="e">
        <f>ROUND((F194+F204+F211+F216+F224+F229+F234+F241+F245+F250+F251),2)</f>
        <v>#NAME?</v>
      </c>
      <c r="G253" s="24">
        <f>ROUND((G194+G204+G211+G216+G224+G229+G234+G241+G245+G250+G251),2)</f>
        <v>0</v>
      </c>
      <c r="H253" s="24">
        <f>ROUND((H194+H204+H211+H216+H224+H229+H234+H241+H245+H250+H251),2)</f>
        <v>0</v>
      </c>
      <c r="I253" s="24">
        <f>ROUND((I194+I204+I211+I216+I224+I229+I234+I241+I245+I250+I251),2)</f>
        <v>0</v>
      </c>
      <c r="J253" s="28">
        <f>ROUND((J194+J204+J211+J216+J224+J229+J234+J241+J245+J250+J251),8)</f>
        <v>0</v>
      </c>
      <c r="K253" s="28">
        <f>ROUND((K194+K204+K211+K216+K224+K229+K234+K241+K245+K250+K251),8)</f>
        <v>0</v>
      </c>
      <c r="L253" s="24">
        <f>ROUND((L194+L204+L211+L216+L224+L229+L234+L241+L245+L250+L251),2)</f>
        <v>0</v>
      </c>
    </row>
    <row r="254" spans="1:12" ht="10.5">
      <c r="A254" s="25">
        <v>71</v>
      </c>
      <c r="B254" s="7" t="s">
        <v>104</v>
      </c>
      <c r="C254" s="29" t="s">
        <v>257</v>
      </c>
      <c r="D254" s="32">
        <v>0</v>
      </c>
      <c r="F254" s="24">
        <f>ROUND((F200+F208+F213+F220+F226+F231+F238+F247+F252),2)</f>
        <v>0</v>
      </c>
      <c r="G254" s="24"/>
      <c r="H254" s="24"/>
      <c r="I254" s="24"/>
      <c r="J254" s="28"/>
      <c r="K254" s="28"/>
      <c r="L254" s="24"/>
    </row>
    <row r="255" spans="1:12" ht="10.5">
      <c r="A255" s="25">
        <v>72</v>
      </c>
      <c r="B255" s="7" t="s">
        <v>105</v>
      </c>
      <c r="C255" s="29" t="s">
        <v>257</v>
      </c>
      <c r="D255" s="32">
        <v>0</v>
      </c>
      <c r="F255" s="24">
        <f>ROUND((F201+F209+F214+F221+F227+F232+F239+F243+F248),2)</f>
        <v>66.95</v>
      </c>
      <c r="G255" s="24"/>
      <c r="H255" s="24"/>
      <c r="I255" s="24"/>
      <c r="J255" s="28"/>
      <c r="K255" s="28"/>
      <c r="L255" s="24"/>
    </row>
    <row r="256" spans="1:12" ht="10.5">
      <c r="A256" s="25">
        <v>73</v>
      </c>
      <c r="B256" s="7" t="s">
        <v>106</v>
      </c>
      <c r="C256" s="29" t="s">
        <v>257</v>
      </c>
      <c r="D256" s="32">
        <v>0</v>
      </c>
      <c r="F256" s="24">
        <f>ROUND((F202+F210+F215+F222+F228+F233+F240+F244+F249),2)</f>
        <v>42.18</v>
      </c>
      <c r="G256" s="24"/>
      <c r="H256" s="24"/>
      <c r="I256" s="24"/>
      <c r="J256" s="28"/>
      <c r="K256" s="28"/>
      <c r="L256" s="24"/>
    </row>
    <row r="257" spans="1:12" ht="10.5">
      <c r="A257" s="25">
        <v>74</v>
      </c>
      <c r="B257" s="7" t="s">
        <v>107</v>
      </c>
      <c r="C257" s="29" t="s">
        <v>258</v>
      </c>
      <c r="D257" s="32">
        <v>0</v>
      </c>
      <c r="F257" s="24">
        <f>ROUND(SUM('Базовые цены с учетом расхода'!X25:X26),2)</f>
        <v>0</v>
      </c>
      <c r="G257" s="24"/>
      <c r="H257" s="24"/>
      <c r="I257" s="24"/>
      <c r="J257" s="28"/>
      <c r="K257" s="28"/>
      <c r="L257" s="24">
        <f>ROUND(SUM('Базовые цены с учетом расхода'!X25:X26),2)</f>
        <v>0</v>
      </c>
    </row>
    <row r="258" spans="1:12" ht="10.5">
      <c r="A258" s="25">
        <v>75</v>
      </c>
      <c r="B258" s="7" t="s">
        <v>108</v>
      </c>
      <c r="C258" s="29" t="s">
        <v>258</v>
      </c>
      <c r="D258" s="32">
        <v>0</v>
      </c>
      <c r="F258" s="24">
        <f>ROUND(SUM('Базовые цены с учетом расхода'!C25:C26),2)</f>
        <v>75.28</v>
      </c>
      <c r="G258" s="24"/>
      <c r="H258" s="24"/>
      <c r="I258" s="24"/>
      <c r="J258" s="28"/>
      <c r="K258" s="28"/>
      <c r="L258" s="24"/>
    </row>
    <row r="259" spans="1:12" ht="10.5">
      <c r="A259" s="25">
        <v>76</v>
      </c>
      <c r="B259" s="7" t="s">
        <v>109</v>
      </c>
      <c r="C259" s="29" t="s">
        <v>258</v>
      </c>
      <c r="D259" s="32">
        <v>0</v>
      </c>
      <c r="F259" s="24">
        <f>ROUND(SUM('Базовые цены с учетом расхода'!E25:E26),2)</f>
        <v>4.84</v>
      </c>
      <c r="G259" s="24"/>
      <c r="H259" s="24"/>
      <c r="I259" s="24"/>
      <c r="J259" s="28"/>
      <c r="K259" s="28"/>
      <c r="L259" s="24"/>
    </row>
    <row r="260" spans="1:12" ht="10.5">
      <c r="A260" s="25">
        <v>77</v>
      </c>
      <c r="B260" s="7" t="s">
        <v>110</v>
      </c>
      <c r="C260" s="29" t="s">
        <v>259</v>
      </c>
      <c r="D260" s="32">
        <v>0</v>
      </c>
      <c r="F260" s="24">
        <f>ROUND((F258+F259),2)</f>
        <v>80.12</v>
      </c>
      <c r="G260" s="24"/>
      <c r="H260" s="24"/>
      <c r="I260" s="24"/>
      <c r="J260" s="28"/>
      <c r="K260" s="28"/>
      <c r="L260" s="24"/>
    </row>
    <row r="261" spans="1:12" ht="10.5">
      <c r="A261" s="25">
        <v>78</v>
      </c>
      <c r="B261" s="7" t="s">
        <v>111</v>
      </c>
      <c r="C261" s="29" t="s">
        <v>258</v>
      </c>
      <c r="D261" s="32">
        <v>0</v>
      </c>
      <c r="F261" s="24"/>
      <c r="G261" s="24"/>
      <c r="H261" s="24"/>
      <c r="I261" s="24"/>
      <c r="J261" s="28" t="e">
        <f>ROUND(SUM('Базовые цены с учетом расхода'!I25:I26),8)</f>
        <v>#NAME?</v>
      </c>
      <c r="K261" s="28"/>
      <c r="L261" s="24"/>
    </row>
    <row r="262" spans="1:12" ht="10.5">
      <c r="A262" s="25">
        <v>79</v>
      </c>
      <c r="B262" s="7" t="s">
        <v>112</v>
      </c>
      <c r="C262" s="29" t="s">
        <v>258</v>
      </c>
      <c r="D262" s="32">
        <v>0</v>
      </c>
      <c r="F262" s="24"/>
      <c r="G262" s="24"/>
      <c r="H262" s="24"/>
      <c r="I262" s="24"/>
      <c r="J262" s="28" t="e">
        <f>ROUND(SUM('Базовые цены с учетом расхода'!K25:K26),8)</f>
        <v>#NAME?</v>
      </c>
      <c r="K262" s="28"/>
      <c r="L262" s="24"/>
    </row>
    <row r="263" spans="1:12" ht="10.5">
      <c r="A263" s="25">
        <v>80</v>
      </c>
      <c r="B263" s="7" t="s">
        <v>113</v>
      </c>
      <c r="C263" s="29" t="s">
        <v>259</v>
      </c>
      <c r="D263" s="32">
        <v>0</v>
      </c>
      <c r="F263" s="24"/>
      <c r="G263" s="24"/>
      <c r="H263" s="24"/>
      <c r="I263" s="24"/>
      <c r="J263" s="28" t="e">
        <f>ROUND((J261+J262),8)</f>
        <v>#NAME?</v>
      </c>
      <c r="K263" s="28"/>
      <c r="L263" s="24"/>
    </row>
    <row r="264" spans="1:12" ht="10.5">
      <c r="A264" s="25">
        <v>81</v>
      </c>
      <c r="B264" s="7" t="s">
        <v>114</v>
      </c>
      <c r="C264" s="29" t="s">
        <v>260</v>
      </c>
      <c r="D264" s="32">
        <v>6.43</v>
      </c>
      <c r="F264" s="24" t="e">
        <f>ROUND((F253)*D264,2)</f>
        <v>#NAME?</v>
      </c>
      <c r="G264" s="24"/>
      <c r="H264" s="24"/>
      <c r="I264" s="24"/>
      <c r="J264" s="28"/>
      <c r="K264" s="28"/>
      <c r="L264" s="24"/>
    </row>
    <row r="265" spans="1:12" ht="10.5">
      <c r="A265" s="25">
        <v>82</v>
      </c>
      <c r="B265" s="7" t="s">
        <v>115</v>
      </c>
      <c r="C265" s="29" t="s">
        <v>261</v>
      </c>
      <c r="D265" s="32">
        <v>18</v>
      </c>
      <c r="F265" s="24" t="e">
        <f>ROUND((F264)*D265/100,2)</f>
        <v>#NAME?</v>
      </c>
      <c r="G265" s="24">
        <f>ROUND((G264)*D265/100,2)</f>
        <v>0</v>
      </c>
      <c r="H265" s="24"/>
      <c r="I265" s="24"/>
      <c r="J265" s="28"/>
      <c r="K265" s="28"/>
      <c r="L265" s="24"/>
    </row>
    <row r="266" spans="1:12" ht="10.5">
      <c r="A266" s="25">
        <v>83</v>
      </c>
      <c r="B266" s="7" t="s">
        <v>116</v>
      </c>
      <c r="C266" s="29" t="s">
        <v>259</v>
      </c>
      <c r="D266" s="32">
        <v>0</v>
      </c>
      <c r="F266" s="24" t="e">
        <f>ROUND((F264+F265),2)</f>
        <v>#NAME?</v>
      </c>
      <c r="G266" s="24">
        <f>ROUND((G264+G265),2)</f>
        <v>0</v>
      </c>
      <c r="H266" s="24"/>
      <c r="I266" s="24"/>
      <c r="J266" s="28"/>
      <c r="K266" s="28"/>
      <c r="L266" s="24"/>
    </row>
    <row r="267" spans="1:13" s="26" customFormat="1" ht="10.5">
      <c r="A267" s="8"/>
      <c r="B267" s="26" t="s">
        <v>243</v>
      </c>
      <c r="C267" s="26" t="s">
        <v>244</v>
      </c>
      <c r="D267" s="33" t="s">
        <v>245</v>
      </c>
      <c r="E267" s="26" t="s">
        <v>246</v>
      </c>
      <c r="F267" s="26" t="s">
        <v>247</v>
      </c>
      <c r="G267" s="26" t="s">
        <v>248</v>
      </c>
      <c r="H267" s="26" t="s">
        <v>249</v>
      </c>
      <c r="I267" s="26" t="s">
        <v>250</v>
      </c>
      <c r="J267" s="26" t="s">
        <v>251</v>
      </c>
      <c r="K267" s="26" t="s">
        <v>252</v>
      </c>
      <c r="L267" s="26" t="s">
        <v>253</v>
      </c>
      <c r="M267" s="26" t="s">
        <v>254</v>
      </c>
    </row>
    <row r="268" spans="1:14" ht="10.5">
      <c r="A268" s="25">
        <v>1</v>
      </c>
      <c r="B268" s="7" t="s">
        <v>143</v>
      </c>
      <c r="C268" s="29" t="s">
        <v>255</v>
      </c>
      <c r="D268" s="32">
        <v>0</v>
      </c>
      <c r="E268" s="32"/>
      <c r="F268" s="24">
        <f>ROUND(SUM('Базовые цены с учетом расхода'!B6:B26),2)</f>
        <v>14843.38</v>
      </c>
      <c r="G268" s="24">
        <f>ROUND(SUM('Базовые цены с учетом расхода'!C6:C26),2)</f>
        <v>3352.05</v>
      </c>
      <c r="H268" s="24">
        <f>ROUND(SUM('Базовые цены с учетом расхода'!D6:D26),2)</f>
        <v>249.1</v>
      </c>
      <c r="I268" s="24">
        <f>ROUND(SUM('Базовые цены с учетом расхода'!E6:E26),2)</f>
        <v>10.16</v>
      </c>
      <c r="J268" s="28" t="e">
        <f>ROUND(SUM('Базовые цены с учетом расхода'!I6:I26),8)</f>
        <v>#NAME?</v>
      </c>
      <c r="K268" s="28" t="e">
        <f>ROUND(SUM('Базовые цены с учетом расхода'!K6:K26),8)</f>
        <v>#NAME?</v>
      </c>
      <c r="L268" s="24">
        <f>ROUND(SUM('Базовые цены с учетом расхода'!F6:F26),2)</f>
        <v>11242.23</v>
      </c>
      <c r="N268" s="29" t="s">
        <v>238</v>
      </c>
    </row>
    <row r="269" spans="1:14" ht="10.5">
      <c r="A269" s="25">
        <v>2</v>
      </c>
      <c r="B269" s="7" t="s">
        <v>61</v>
      </c>
      <c r="C269" s="29" t="s">
        <v>256</v>
      </c>
      <c r="D269" s="32">
        <v>0</v>
      </c>
      <c r="F269" s="24">
        <f>ROUND(SUMIF(Определители!I6:I26,"= ",'Базовые цены с учетом расхода'!B6:B26),2)</f>
        <v>0</v>
      </c>
      <c r="G269" s="24">
        <f>ROUND(SUMIF(Определители!I6:I26,"= ",'Базовые цены с учетом расхода'!C6:C26),2)</f>
        <v>0</v>
      </c>
      <c r="H269" s="24">
        <f>ROUND(SUMIF(Определители!I6:I26,"= ",'Базовые цены с учетом расхода'!D6:D26),2)</f>
        <v>0</v>
      </c>
      <c r="I269" s="24">
        <f>ROUND(SUMIF(Определители!I6:I26,"= ",'Базовые цены с учетом расхода'!E6:E26),2)</f>
        <v>0</v>
      </c>
      <c r="J269" s="28">
        <f>ROUND(SUMIF(Определители!I6:I26,"= ",'Базовые цены с учетом расхода'!I6:I26),8)</f>
        <v>0</v>
      </c>
      <c r="K269" s="28">
        <f>ROUND(SUMIF(Определители!I6:I26,"= ",'Базовые цены с учетом расхода'!K6:K26),8)</f>
        <v>0</v>
      </c>
      <c r="L269" s="24">
        <f>ROUND(SUMIF(Определители!I6:I26,"= ",'Базовые цены с учетом расхода'!F6:F26),2)</f>
        <v>0</v>
      </c>
      <c r="N269" s="29" t="s">
        <v>240</v>
      </c>
    </row>
    <row r="270" spans="1:14" ht="10.5">
      <c r="A270" s="25">
        <v>3</v>
      </c>
      <c r="B270" s="7" t="s">
        <v>62</v>
      </c>
      <c r="C270" s="29" t="s">
        <v>256</v>
      </c>
      <c r="D270" s="32">
        <v>0</v>
      </c>
      <c r="F270" s="24" t="e">
        <f>ROUND(СУММПРОИЗВЕСЛИ(0.01,Определители!I6:I26," ",'Базовые цены с учетом расхода'!B6:B26,Начисления!X6:X26,0),2)</f>
        <v>#NAME?</v>
      </c>
      <c r="G270" s="24"/>
      <c r="H270" s="24"/>
      <c r="I270" s="24"/>
      <c r="J270" s="28"/>
      <c r="K270" s="28"/>
      <c r="L270" s="24"/>
      <c r="N270" s="29" t="s">
        <v>262</v>
      </c>
    </row>
    <row r="271" spans="1:14" ht="10.5">
      <c r="A271" s="25">
        <v>4</v>
      </c>
      <c r="B271" s="7" t="s">
        <v>63</v>
      </c>
      <c r="C271" s="29" t="s">
        <v>256</v>
      </c>
      <c r="D271" s="32">
        <v>0</v>
      </c>
      <c r="F271" s="24" t="e">
        <f>ROUND(СУММПРОИЗВЕСЛИ(0.01,Определители!I6:I26," ",'Базовые цены с учетом расхода'!B6:B26,Начисления!Y6:Y26,0),2)</f>
        <v>#NAME?</v>
      </c>
      <c r="G271" s="24"/>
      <c r="H271" s="24"/>
      <c r="I271" s="24"/>
      <c r="J271" s="28"/>
      <c r="K271" s="28"/>
      <c r="L271" s="24"/>
      <c r="N271" s="29" t="s">
        <v>241</v>
      </c>
    </row>
    <row r="272" spans="1:14" ht="10.5">
      <c r="A272" s="25">
        <v>5</v>
      </c>
      <c r="B272" s="7" t="s">
        <v>64</v>
      </c>
      <c r="C272" s="29" t="s">
        <v>256</v>
      </c>
      <c r="D272" s="32">
        <v>0</v>
      </c>
      <c r="F272" s="24" t="e">
        <f>ROUND(ТРАНСПРАСХОД(Определители!B6:B26,Определители!H6:H26,Определители!I6:I26,'Базовые цены с учетом расхода'!B6:B26,Начисления!Z6:Z26,Начисления!AA6:AA26),2)</f>
        <v>#NAME?</v>
      </c>
      <c r="G272" s="24"/>
      <c r="H272" s="24"/>
      <c r="I272" s="24"/>
      <c r="J272" s="28"/>
      <c r="K272" s="28"/>
      <c r="L272" s="24"/>
      <c r="N272" s="29" t="s">
        <v>263</v>
      </c>
    </row>
    <row r="273" spans="1:14" ht="10.5">
      <c r="A273" s="25">
        <v>6</v>
      </c>
      <c r="B273" s="7" t="s">
        <v>65</v>
      </c>
      <c r="C273" s="29" t="s">
        <v>256</v>
      </c>
      <c r="D273" s="32">
        <v>0</v>
      </c>
      <c r="F273" s="24" t="e">
        <f>ROUND(СУММПРОИЗВЕСЛИ(0.01,Определители!I6:I26," ",'Базовые цены с учетом расхода'!B6:B26,Начисления!AC6:AC26,0),2)</f>
        <v>#NAME?</v>
      </c>
      <c r="G273" s="24"/>
      <c r="H273" s="24"/>
      <c r="I273" s="24"/>
      <c r="J273" s="28"/>
      <c r="K273" s="28"/>
      <c r="L273" s="24"/>
      <c r="N273" s="29" t="s">
        <v>264</v>
      </c>
    </row>
    <row r="274" spans="1:14" ht="10.5">
      <c r="A274" s="25">
        <v>7</v>
      </c>
      <c r="B274" s="7" t="s">
        <v>66</v>
      </c>
      <c r="C274" s="29" t="s">
        <v>256</v>
      </c>
      <c r="D274" s="32">
        <v>0</v>
      </c>
      <c r="F274" s="24" t="e">
        <f>ROUND(СУММПРОИЗВЕСЛИ(0.01,Определители!I6:I26," ",'Базовые цены с учетом расхода'!B6:B26,Начисления!AF6:AF26,0),2)</f>
        <v>#NAME?</v>
      </c>
      <c r="G274" s="24"/>
      <c r="H274" s="24"/>
      <c r="I274" s="24"/>
      <c r="J274" s="28"/>
      <c r="K274" s="28"/>
      <c r="L274" s="24"/>
      <c r="N274" s="29" t="s">
        <v>265</v>
      </c>
    </row>
    <row r="275" spans="1:14" ht="10.5">
      <c r="A275" s="25">
        <v>8</v>
      </c>
      <c r="B275" s="7" t="s">
        <v>67</v>
      </c>
      <c r="C275" s="29" t="s">
        <v>256</v>
      </c>
      <c r="D275" s="32">
        <v>0</v>
      </c>
      <c r="F275" s="24" t="e">
        <f>ROUND(ЗАГОТСКЛАДРАСХОД(Определители!B6:B26,Определители!H6:H26,Определители!I6:I26,'Базовые цены с учетом расхода'!B6:B26,Начисления!X6:X26,Начисления!Y6:Y26,Начисления!Z6:Z26,Начисления!AA6:AA26,Начисления!AB6:AB26,Начисления!AC6:AC26,Начисления!AF6:AF26),2)</f>
        <v>#NAME?</v>
      </c>
      <c r="G275" s="24"/>
      <c r="H275" s="24"/>
      <c r="I275" s="24"/>
      <c r="J275" s="28"/>
      <c r="K275" s="28"/>
      <c r="L275" s="24"/>
      <c r="N275" s="29" t="s">
        <v>266</v>
      </c>
    </row>
    <row r="276" spans="1:14" ht="10.5">
      <c r="A276" s="25">
        <v>9</v>
      </c>
      <c r="B276" s="7" t="s">
        <v>68</v>
      </c>
      <c r="C276" s="29" t="s">
        <v>256</v>
      </c>
      <c r="D276" s="32">
        <v>0</v>
      </c>
      <c r="F276" s="24" t="e">
        <f>ROUND(СУММПРОИЗВЕСЛИ(1,Определители!I6:I26," ",'Базовые цены с учетом расхода'!M6:M26,Начисления!I6:I26,0),2)</f>
        <v>#NAME?</v>
      </c>
      <c r="G276" s="24"/>
      <c r="H276" s="24"/>
      <c r="I276" s="24"/>
      <c r="J276" s="28"/>
      <c r="K276" s="28"/>
      <c r="L276" s="24"/>
      <c r="N276" s="29" t="s">
        <v>267</v>
      </c>
    </row>
    <row r="277" spans="1:14" ht="10.5">
      <c r="A277" s="25">
        <v>10</v>
      </c>
      <c r="B277" s="7" t="s">
        <v>69</v>
      </c>
      <c r="C277" s="29" t="s">
        <v>257</v>
      </c>
      <c r="D277" s="32">
        <v>0</v>
      </c>
      <c r="F277" s="24" t="e">
        <f>ROUND((F276+F287+F307),2)</f>
        <v>#NAME?</v>
      </c>
      <c r="G277" s="24"/>
      <c r="H277" s="24"/>
      <c r="I277" s="24"/>
      <c r="J277" s="28"/>
      <c r="K277" s="28"/>
      <c r="L277" s="24"/>
      <c r="N277" s="29" t="s">
        <v>268</v>
      </c>
    </row>
    <row r="278" spans="1:14" ht="10.5">
      <c r="A278" s="25">
        <v>11</v>
      </c>
      <c r="B278" s="7" t="s">
        <v>70</v>
      </c>
      <c r="C278" s="29" t="s">
        <v>257</v>
      </c>
      <c r="D278" s="32">
        <v>0</v>
      </c>
      <c r="F278" s="24" t="e">
        <f>ROUND((F269+F270+F271+F272+F273+F274+F275+F277),2)</f>
        <v>#NAME?</v>
      </c>
      <c r="G278" s="24"/>
      <c r="H278" s="24"/>
      <c r="I278" s="24"/>
      <c r="J278" s="28"/>
      <c r="K278" s="28"/>
      <c r="L278" s="24"/>
      <c r="N278" s="29" t="s">
        <v>269</v>
      </c>
    </row>
    <row r="279" spans="1:14" ht="10.5">
      <c r="A279" s="25">
        <v>12</v>
      </c>
      <c r="B279" s="7" t="s">
        <v>71</v>
      </c>
      <c r="C279" s="29" t="s">
        <v>256</v>
      </c>
      <c r="D279" s="32">
        <v>0</v>
      </c>
      <c r="F279" s="24">
        <f>ROUND(SUMIF(Определители!I6:I26,"=1",'Базовые цены с учетом расхода'!B6:B26),2)</f>
        <v>0</v>
      </c>
      <c r="G279" s="24">
        <f>ROUND(SUMIF(Определители!I6:I26,"=1",'Базовые цены с учетом расхода'!C6:C26),2)</f>
        <v>0</v>
      </c>
      <c r="H279" s="24">
        <f>ROUND(SUMIF(Определители!I6:I26,"=1",'Базовые цены с учетом расхода'!D6:D26),2)</f>
        <v>0</v>
      </c>
      <c r="I279" s="24">
        <f>ROUND(SUMIF(Определители!I6:I26,"=1",'Базовые цены с учетом расхода'!E6:E26),2)</f>
        <v>0</v>
      </c>
      <c r="J279" s="28">
        <f>ROUND(SUMIF(Определители!I6:I26,"=1",'Базовые цены с учетом расхода'!I6:I26),8)</f>
        <v>0</v>
      </c>
      <c r="K279" s="28">
        <f>ROUND(SUMIF(Определители!I6:I26,"=1",'Базовые цены с учетом расхода'!K6:K26),8)</f>
        <v>0</v>
      </c>
      <c r="L279" s="24">
        <f>ROUND(SUMIF(Определители!I6:I26,"=1",'Базовые цены с учетом расхода'!F6:F26),2)</f>
        <v>0</v>
      </c>
      <c r="N279" s="29" t="s">
        <v>270</v>
      </c>
    </row>
    <row r="280" spans="1:14" ht="10.5">
      <c r="A280" s="25">
        <v>13</v>
      </c>
      <c r="B280" s="7" t="s">
        <v>72</v>
      </c>
      <c r="C280" s="29" t="s">
        <v>256</v>
      </c>
      <c r="D280" s="32">
        <v>0</v>
      </c>
      <c r="F280" s="24"/>
      <c r="G280" s="24"/>
      <c r="H280" s="24"/>
      <c r="I280" s="24"/>
      <c r="J280" s="28"/>
      <c r="K280" s="28"/>
      <c r="L280" s="24"/>
      <c r="N280" s="29" t="s">
        <v>271</v>
      </c>
    </row>
    <row r="281" spans="1:14" ht="10.5">
      <c r="A281" s="25">
        <v>14</v>
      </c>
      <c r="B281" s="7" t="s">
        <v>73</v>
      </c>
      <c r="C281" s="29" t="s">
        <v>256</v>
      </c>
      <c r="D281" s="32">
        <v>0</v>
      </c>
      <c r="F281" s="24"/>
      <c r="G281" s="24">
        <f>ROUND(SUMIF(Определители!I6:I26,"=1",'Базовые цены с учетом расхода'!U6:U26),2)</f>
        <v>0</v>
      </c>
      <c r="H281" s="24"/>
      <c r="I281" s="24"/>
      <c r="J281" s="28"/>
      <c r="K281" s="28"/>
      <c r="L281" s="24"/>
      <c r="N281" s="29" t="s">
        <v>272</v>
      </c>
    </row>
    <row r="282" spans="1:14" ht="10.5">
      <c r="A282" s="25">
        <v>15</v>
      </c>
      <c r="B282" s="7" t="s">
        <v>74</v>
      </c>
      <c r="C282" s="29" t="s">
        <v>256</v>
      </c>
      <c r="D282" s="32">
        <v>0</v>
      </c>
      <c r="F282" s="24">
        <f>ROUND(SUMIF(Определители!I6:I26,"=1",'Базовые цены с учетом расхода'!V6:V26),2)</f>
        <v>0</v>
      </c>
      <c r="G282" s="24"/>
      <c r="H282" s="24"/>
      <c r="I282" s="24"/>
      <c r="J282" s="28"/>
      <c r="K282" s="28"/>
      <c r="L282" s="24"/>
      <c r="N282" s="29" t="s">
        <v>273</v>
      </c>
    </row>
    <row r="283" spans="1:14" ht="10.5">
      <c r="A283" s="25">
        <v>16</v>
      </c>
      <c r="B283" s="7" t="s">
        <v>75</v>
      </c>
      <c r="C283" s="29" t="s">
        <v>256</v>
      </c>
      <c r="D283" s="32">
        <v>0</v>
      </c>
      <c r="F283" s="24" t="e">
        <f>ROUND(СУММЕСЛИ2(Определители!I6:I26,"1",Определители!G6:G26,"1",'Базовые цены с учетом расхода'!B6:B26),2)</f>
        <v>#NAME?</v>
      </c>
      <c r="G283" s="24"/>
      <c r="H283" s="24"/>
      <c r="I283" s="24"/>
      <c r="J283" s="28"/>
      <c r="K283" s="28"/>
      <c r="L283" s="24"/>
      <c r="N283" s="29" t="s">
        <v>274</v>
      </c>
    </row>
    <row r="284" spans="1:14" ht="10.5">
      <c r="A284" s="25">
        <v>17</v>
      </c>
      <c r="B284" s="7" t="s">
        <v>76</v>
      </c>
      <c r="C284" s="29" t="s">
        <v>256</v>
      </c>
      <c r="D284" s="32">
        <v>0</v>
      </c>
      <c r="F284" s="24">
        <f>ROUND(SUMIF(Определители!I6:I26,"=1",'Базовые цены с учетом расхода'!H6:H26),2)</f>
        <v>0</v>
      </c>
      <c r="G284" s="24"/>
      <c r="H284" s="24"/>
      <c r="I284" s="24"/>
      <c r="J284" s="28"/>
      <c r="K284" s="28"/>
      <c r="L284" s="24"/>
      <c r="N284" s="29" t="s">
        <v>275</v>
      </c>
    </row>
    <row r="285" spans="1:14" ht="10.5">
      <c r="A285" s="25">
        <v>18</v>
      </c>
      <c r="B285" s="7" t="s">
        <v>77</v>
      </c>
      <c r="C285" s="29" t="s">
        <v>256</v>
      </c>
      <c r="D285" s="32">
        <v>0</v>
      </c>
      <c r="F285" s="24">
        <f>ROUND(SUMIF(Определители!I6:I26,"=1",'Базовые цены с учетом расхода'!N6:N26),2)</f>
        <v>0</v>
      </c>
      <c r="G285" s="24"/>
      <c r="H285" s="24"/>
      <c r="I285" s="24"/>
      <c r="J285" s="28"/>
      <c r="K285" s="28"/>
      <c r="L285" s="24"/>
      <c r="N285" s="29" t="s">
        <v>276</v>
      </c>
    </row>
    <row r="286" spans="1:14" ht="10.5">
      <c r="A286" s="25">
        <v>19</v>
      </c>
      <c r="B286" s="7" t="s">
        <v>78</v>
      </c>
      <c r="C286" s="29" t="s">
        <v>256</v>
      </c>
      <c r="D286" s="32">
        <v>0</v>
      </c>
      <c r="F286" s="24">
        <f>ROUND(SUMIF(Определители!I6:I26,"=1",'Базовые цены с учетом расхода'!O6:O26),2)</f>
        <v>0</v>
      </c>
      <c r="G286" s="24"/>
      <c r="H286" s="24"/>
      <c r="I286" s="24"/>
      <c r="J286" s="28"/>
      <c r="K286" s="28"/>
      <c r="L286" s="24"/>
      <c r="N286" s="29" t="s">
        <v>277</v>
      </c>
    </row>
    <row r="287" spans="1:14" ht="10.5">
      <c r="A287" s="25">
        <v>20</v>
      </c>
      <c r="B287" s="7" t="s">
        <v>69</v>
      </c>
      <c r="C287" s="29" t="s">
        <v>256</v>
      </c>
      <c r="D287" s="32">
        <v>0</v>
      </c>
      <c r="F287" s="24" t="e">
        <f>ROUND(СУММПРОИЗВЕСЛИ(1,Определители!I6:I26," ",'Базовые цены с учетом расхода'!M6:M26,Начисления!I6:I26,0),2)</f>
        <v>#NAME?</v>
      </c>
      <c r="G287" s="24"/>
      <c r="H287" s="24"/>
      <c r="I287" s="24"/>
      <c r="J287" s="28"/>
      <c r="K287" s="28"/>
      <c r="L287" s="24"/>
      <c r="N287" s="29" t="s">
        <v>278</v>
      </c>
    </row>
    <row r="288" spans="1:14" ht="10.5">
      <c r="A288" s="25">
        <v>21</v>
      </c>
      <c r="B288" s="7" t="s">
        <v>79</v>
      </c>
      <c r="C288" s="29" t="s">
        <v>257</v>
      </c>
      <c r="D288" s="32">
        <v>0</v>
      </c>
      <c r="F288" s="24">
        <f>ROUND((F279+F285+F286),2)</f>
        <v>0</v>
      </c>
      <c r="G288" s="24"/>
      <c r="H288" s="24"/>
      <c r="I288" s="24"/>
      <c r="J288" s="28"/>
      <c r="K288" s="28"/>
      <c r="L288" s="24"/>
      <c r="N288" s="29" t="s">
        <v>279</v>
      </c>
    </row>
    <row r="289" spans="1:14" ht="10.5">
      <c r="A289" s="25">
        <v>22</v>
      </c>
      <c r="B289" s="7" t="s">
        <v>80</v>
      </c>
      <c r="C289" s="29" t="s">
        <v>256</v>
      </c>
      <c r="D289" s="32">
        <v>0</v>
      </c>
      <c r="F289" s="24">
        <f>ROUND(SUMIF(Определители!I6:I26,"=2",'Базовые цены с учетом расхода'!B6:B26),2)</f>
        <v>149.5</v>
      </c>
      <c r="G289" s="24">
        <f>ROUND(SUMIF(Определители!I6:I26,"=2",'Базовые цены с учетом расхода'!C6:C26),2)</f>
        <v>75.28</v>
      </c>
      <c r="H289" s="24">
        <f>ROUND(SUMIF(Определители!I6:I26,"=2",'Базовые цены с учетом расхода'!D6:D26),2)</f>
        <v>29.3</v>
      </c>
      <c r="I289" s="24">
        <f>ROUND(SUMIF(Определители!I6:I26,"=2",'Базовые цены с учетом расхода'!E6:E26),2)</f>
        <v>4.84</v>
      </c>
      <c r="J289" s="28" t="e">
        <f>ROUND(SUMIF(Определители!I6:I26,"=2",'Базовые цены с учетом расхода'!I6:I26),8)</f>
        <v>#NAME?</v>
      </c>
      <c r="K289" s="28" t="e">
        <f>ROUND(SUMIF(Определители!I6:I26,"=2",'Базовые цены с учетом расхода'!K6:K26),8)</f>
        <v>#NAME?</v>
      </c>
      <c r="L289" s="24">
        <f>ROUND(SUMIF(Определители!I6:I26,"=2",'Базовые цены с учетом расхода'!F6:F26),2)</f>
        <v>44.92</v>
      </c>
      <c r="N289" s="29" t="s">
        <v>280</v>
      </c>
    </row>
    <row r="290" spans="1:14" ht="10.5">
      <c r="A290" s="25">
        <v>23</v>
      </c>
      <c r="B290" s="7" t="s">
        <v>72</v>
      </c>
      <c r="C290" s="29" t="s">
        <v>256</v>
      </c>
      <c r="D290" s="32">
        <v>0</v>
      </c>
      <c r="F290" s="24"/>
      <c r="G290" s="24"/>
      <c r="H290" s="24"/>
      <c r="I290" s="24"/>
      <c r="J290" s="28"/>
      <c r="K290" s="28"/>
      <c r="L290" s="24"/>
      <c r="N290" s="29" t="s">
        <v>281</v>
      </c>
    </row>
    <row r="291" spans="1:14" ht="10.5">
      <c r="A291" s="25">
        <v>24</v>
      </c>
      <c r="B291" s="7" t="s">
        <v>81</v>
      </c>
      <c r="C291" s="29" t="s">
        <v>256</v>
      </c>
      <c r="D291" s="32">
        <v>0</v>
      </c>
      <c r="F291" s="24" t="e">
        <f>ROUND(СУММЕСЛИ2(Определители!I6:I26,"2",Определители!G6:G26,"1",'Базовые цены с учетом расхода'!B6:B26),2)</f>
        <v>#NAME?</v>
      </c>
      <c r="G291" s="24"/>
      <c r="H291" s="24"/>
      <c r="I291" s="24"/>
      <c r="J291" s="28"/>
      <c r="K291" s="28"/>
      <c r="L291" s="24"/>
      <c r="N291" s="29" t="s">
        <v>282</v>
      </c>
    </row>
    <row r="292" spans="1:14" ht="10.5">
      <c r="A292" s="25">
        <v>25</v>
      </c>
      <c r="B292" s="7" t="s">
        <v>76</v>
      </c>
      <c r="C292" s="29" t="s">
        <v>256</v>
      </c>
      <c r="D292" s="32">
        <v>0</v>
      </c>
      <c r="F292" s="24">
        <f>ROUND(SUMIF(Определители!I6:I26,"=2",'Базовые цены с учетом расхода'!H6:H26),2)</f>
        <v>0</v>
      </c>
      <c r="G292" s="24"/>
      <c r="H292" s="24"/>
      <c r="I292" s="24"/>
      <c r="J292" s="28"/>
      <c r="K292" s="28"/>
      <c r="L292" s="24"/>
      <c r="N292" s="29" t="s">
        <v>283</v>
      </c>
    </row>
    <row r="293" spans="1:14" ht="10.5">
      <c r="A293" s="25">
        <v>26</v>
      </c>
      <c r="B293" s="7" t="s">
        <v>77</v>
      </c>
      <c r="C293" s="29" t="s">
        <v>256</v>
      </c>
      <c r="D293" s="32">
        <v>0</v>
      </c>
      <c r="F293" s="24">
        <f>ROUND(SUMIF(Определители!I6:I26,"=2",'Базовые цены с учетом расхода'!N6:N26),2)</f>
        <v>66.95</v>
      </c>
      <c r="G293" s="24"/>
      <c r="H293" s="24"/>
      <c r="I293" s="24"/>
      <c r="J293" s="28"/>
      <c r="K293" s="28"/>
      <c r="L293" s="24"/>
      <c r="N293" s="29" t="s">
        <v>284</v>
      </c>
    </row>
    <row r="294" spans="1:14" ht="10.5">
      <c r="A294" s="25">
        <v>27</v>
      </c>
      <c r="B294" s="7" t="s">
        <v>78</v>
      </c>
      <c r="C294" s="29" t="s">
        <v>256</v>
      </c>
      <c r="D294" s="32">
        <v>0</v>
      </c>
      <c r="F294" s="24">
        <f>ROUND(SUMIF(Определители!I6:I26,"=2",'Базовые цены с учетом расхода'!O6:O26),2)</f>
        <v>42.18</v>
      </c>
      <c r="G294" s="24"/>
      <c r="H294" s="24"/>
      <c r="I294" s="24"/>
      <c r="J294" s="28"/>
      <c r="K294" s="28"/>
      <c r="L294" s="24"/>
      <c r="N294" s="29" t="s">
        <v>285</v>
      </c>
    </row>
    <row r="295" spans="1:14" ht="10.5">
      <c r="A295" s="25">
        <v>28</v>
      </c>
      <c r="B295" s="7" t="s">
        <v>82</v>
      </c>
      <c r="C295" s="29" t="s">
        <v>257</v>
      </c>
      <c r="D295" s="32">
        <v>0</v>
      </c>
      <c r="F295" s="24">
        <f>ROUND((F289+F293+F294),2)</f>
        <v>258.63</v>
      </c>
      <c r="G295" s="24"/>
      <c r="H295" s="24"/>
      <c r="I295" s="24"/>
      <c r="J295" s="28"/>
      <c r="K295" s="28"/>
      <c r="L295" s="24"/>
      <c r="N295" s="29" t="s">
        <v>286</v>
      </c>
    </row>
    <row r="296" spans="1:14" ht="10.5">
      <c r="A296" s="25">
        <v>29</v>
      </c>
      <c r="B296" s="7" t="s">
        <v>83</v>
      </c>
      <c r="C296" s="29" t="s">
        <v>256</v>
      </c>
      <c r="D296" s="32">
        <v>0</v>
      </c>
      <c r="F296" s="24">
        <f>ROUND(SUMIF(Определители!I6:I26,"=3",'Базовые цены с учетом расхода'!B6:B26),2)</f>
        <v>0</v>
      </c>
      <c r="G296" s="24">
        <f>ROUND(SUMIF(Определители!I6:I26,"=3",'Базовые цены с учетом расхода'!C6:C26),2)</f>
        <v>0</v>
      </c>
      <c r="H296" s="24">
        <f>ROUND(SUMIF(Определители!I6:I26,"=3",'Базовые цены с учетом расхода'!D6:D26),2)</f>
        <v>0</v>
      </c>
      <c r="I296" s="24">
        <f>ROUND(SUMIF(Определители!I6:I26,"=3",'Базовые цены с учетом расхода'!E6:E26),2)</f>
        <v>0</v>
      </c>
      <c r="J296" s="28">
        <f>ROUND(SUMIF(Определители!I6:I26,"=3",'Базовые цены с учетом расхода'!I6:I26),8)</f>
        <v>0</v>
      </c>
      <c r="K296" s="28">
        <f>ROUND(SUMIF(Определители!I6:I26,"=3",'Базовые цены с учетом расхода'!K6:K26),8)</f>
        <v>0</v>
      </c>
      <c r="L296" s="24">
        <f>ROUND(SUMIF(Определители!I6:I26,"=3",'Базовые цены с учетом расхода'!F6:F26),2)</f>
        <v>0</v>
      </c>
      <c r="N296" s="29" t="s">
        <v>287</v>
      </c>
    </row>
    <row r="297" spans="1:14" ht="10.5">
      <c r="A297" s="25">
        <v>30</v>
      </c>
      <c r="B297" s="7" t="s">
        <v>76</v>
      </c>
      <c r="C297" s="29" t="s">
        <v>256</v>
      </c>
      <c r="D297" s="32">
        <v>0</v>
      </c>
      <c r="F297" s="24">
        <f>ROUND(SUMIF(Определители!I6:I26,"=3",'Базовые цены с учетом расхода'!H6:H26),2)</f>
        <v>0</v>
      </c>
      <c r="G297" s="24"/>
      <c r="H297" s="24"/>
      <c r="I297" s="24"/>
      <c r="J297" s="28"/>
      <c r="K297" s="28"/>
      <c r="L297" s="24"/>
      <c r="N297" s="29" t="s">
        <v>288</v>
      </c>
    </row>
    <row r="298" spans="1:14" ht="10.5">
      <c r="A298" s="25">
        <v>31</v>
      </c>
      <c r="B298" s="7" t="s">
        <v>77</v>
      </c>
      <c r="C298" s="29" t="s">
        <v>256</v>
      </c>
      <c r="D298" s="32">
        <v>0</v>
      </c>
      <c r="F298" s="24">
        <f>ROUND(SUMIF(Определители!I6:I26,"=3",'Базовые цены с учетом расхода'!N6:N26),2)</f>
        <v>0</v>
      </c>
      <c r="G298" s="24"/>
      <c r="H298" s="24"/>
      <c r="I298" s="24"/>
      <c r="J298" s="28"/>
      <c r="K298" s="28"/>
      <c r="L298" s="24"/>
      <c r="N298" s="29" t="s">
        <v>289</v>
      </c>
    </row>
    <row r="299" spans="1:14" ht="10.5">
      <c r="A299" s="25">
        <v>32</v>
      </c>
      <c r="B299" s="7" t="s">
        <v>78</v>
      </c>
      <c r="C299" s="29" t="s">
        <v>256</v>
      </c>
      <c r="D299" s="32">
        <v>0</v>
      </c>
      <c r="F299" s="24">
        <f>ROUND(SUMIF(Определители!I6:I26,"=3",'Базовые цены с учетом расхода'!O6:O26),2)</f>
        <v>0</v>
      </c>
      <c r="G299" s="24"/>
      <c r="H299" s="24"/>
      <c r="I299" s="24"/>
      <c r="J299" s="28"/>
      <c r="K299" s="28"/>
      <c r="L299" s="24"/>
      <c r="N299" s="29" t="s">
        <v>290</v>
      </c>
    </row>
    <row r="300" spans="1:14" ht="10.5">
      <c r="A300" s="25">
        <v>33</v>
      </c>
      <c r="B300" s="7" t="s">
        <v>84</v>
      </c>
      <c r="C300" s="29" t="s">
        <v>257</v>
      </c>
      <c r="D300" s="32">
        <v>0</v>
      </c>
      <c r="F300" s="24">
        <f>ROUND((F296+F298+F299),2)</f>
        <v>0</v>
      </c>
      <c r="G300" s="24"/>
      <c r="H300" s="24"/>
      <c r="I300" s="24"/>
      <c r="J300" s="28"/>
      <c r="K300" s="28"/>
      <c r="L300" s="24"/>
      <c r="N300" s="29" t="s">
        <v>291</v>
      </c>
    </row>
    <row r="301" spans="1:14" ht="10.5">
      <c r="A301" s="25">
        <v>34</v>
      </c>
      <c r="B301" s="7" t="s">
        <v>85</v>
      </c>
      <c r="C301" s="29" t="s">
        <v>256</v>
      </c>
      <c r="D301" s="32">
        <v>0</v>
      </c>
      <c r="F301" s="24">
        <f>ROUND(SUMIF(Определители!I6:I26,"=4",'Базовые цены с учетом расхода'!B6:B26),2)</f>
        <v>14693.88</v>
      </c>
      <c r="G301" s="24">
        <f>ROUND(SUMIF(Определители!I6:I26,"=4",'Базовые цены с учетом расхода'!C6:C26),2)</f>
        <v>3276.77</v>
      </c>
      <c r="H301" s="24">
        <f>ROUND(SUMIF(Определители!I6:I26,"=4",'Базовые цены с учетом расхода'!D6:D26),2)</f>
        <v>219.8</v>
      </c>
      <c r="I301" s="24">
        <f>ROUND(SUMIF(Определители!I6:I26,"=4",'Базовые цены с учетом расхода'!E6:E26),2)</f>
        <v>5.32</v>
      </c>
      <c r="J301" s="28" t="e">
        <f>ROUND(SUMIF(Определители!I6:I26,"=4",'Базовые цены с учетом расхода'!I6:I26),8)</f>
        <v>#NAME?</v>
      </c>
      <c r="K301" s="28" t="e">
        <f>ROUND(SUMIF(Определители!I6:I26,"=4",'Базовые цены с учетом расхода'!K6:K26),8)</f>
        <v>#NAME?</v>
      </c>
      <c r="L301" s="24">
        <f>ROUND(SUMIF(Определители!I6:I26,"=4",'Базовые цены с учетом расхода'!F6:F26),2)</f>
        <v>11197.31</v>
      </c>
      <c r="N301" s="29" t="s">
        <v>292</v>
      </c>
    </row>
    <row r="302" spans="1:14" ht="10.5">
      <c r="A302" s="25">
        <v>35</v>
      </c>
      <c r="B302" s="7" t="s">
        <v>72</v>
      </c>
      <c r="C302" s="29" t="s">
        <v>256</v>
      </c>
      <c r="D302" s="32">
        <v>0</v>
      </c>
      <c r="F302" s="24"/>
      <c r="G302" s="24"/>
      <c r="H302" s="24"/>
      <c r="I302" s="24"/>
      <c r="J302" s="28"/>
      <c r="K302" s="28"/>
      <c r="L302" s="24"/>
      <c r="N302" s="29" t="s">
        <v>293</v>
      </c>
    </row>
    <row r="303" spans="1:14" ht="10.5">
      <c r="A303" s="25">
        <v>36</v>
      </c>
      <c r="B303" s="7" t="s">
        <v>86</v>
      </c>
      <c r="C303" s="29" t="s">
        <v>256</v>
      </c>
      <c r="D303" s="32">
        <v>0</v>
      </c>
      <c r="F303" s="24"/>
      <c r="G303" s="24"/>
      <c r="H303" s="24"/>
      <c r="I303" s="24"/>
      <c r="J303" s="28"/>
      <c r="K303" s="28"/>
      <c r="L303" s="24"/>
      <c r="N303" s="29" t="s">
        <v>294</v>
      </c>
    </row>
    <row r="304" spans="1:14" ht="10.5">
      <c r="A304" s="25">
        <v>37</v>
      </c>
      <c r="B304" s="7" t="s">
        <v>76</v>
      </c>
      <c r="C304" s="29" t="s">
        <v>256</v>
      </c>
      <c r="D304" s="32">
        <v>0</v>
      </c>
      <c r="F304" s="24">
        <f>ROUND(SUMIF(Определители!I6:I26,"=4",'Базовые цены с учетом расхода'!H6:H26),2)</f>
        <v>0</v>
      </c>
      <c r="G304" s="24"/>
      <c r="H304" s="24"/>
      <c r="I304" s="24"/>
      <c r="J304" s="28"/>
      <c r="K304" s="28"/>
      <c r="L304" s="24"/>
      <c r="N304" s="29" t="s">
        <v>295</v>
      </c>
    </row>
    <row r="305" spans="1:14" ht="10.5">
      <c r="A305" s="25">
        <v>38</v>
      </c>
      <c r="B305" s="7" t="s">
        <v>77</v>
      </c>
      <c r="C305" s="29" t="s">
        <v>256</v>
      </c>
      <c r="D305" s="32">
        <v>0</v>
      </c>
      <c r="F305" s="24">
        <f>ROUND(SUMIF(Определители!I6:I26,"=4",'Базовые цены с учетом расхода'!N6:N26),2)</f>
        <v>3534.92</v>
      </c>
      <c r="G305" s="24"/>
      <c r="H305" s="24"/>
      <c r="I305" s="24"/>
      <c r="J305" s="28"/>
      <c r="K305" s="28"/>
      <c r="L305" s="24"/>
      <c r="N305" s="29" t="s">
        <v>296</v>
      </c>
    </row>
    <row r="306" spans="1:14" ht="10.5">
      <c r="A306" s="25">
        <v>39</v>
      </c>
      <c r="B306" s="7" t="s">
        <v>78</v>
      </c>
      <c r="C306" s="29" t="s">
        <v>256</v>
      </c>
      <c r="D306" s="32">
        <v>0</v>
      </c>
      <c r="F306" s="24">
        <f>ROUND(SUMIF(Определители!I6:I26,"=4",'Базовые цены с учетом расхода'!O6:O26),2)</f>
        <v>2110.75</v>
      </c>
      <c r="G306" s="24"/>
      <c r="H306" s="24"/>
      <c r="I306" s="24"/>
      <c r="J306" s="28"/>
      <c r="K306" s="28"/>
      <c r="L306" s="24"/>
      <c r="N306" s="29" t="s">
        <v>297</v>
      </c>
    </row>
    <row r="307" spans="1:14" ht="10.5">
      <c r="A307" s="25">
        <v>40</v>
      </c>
      <c r="B307" s="7" t="s">
        <v>69</v>
      </c>
      <c r="C307" s="29" t="s">
        <v>256</v>
      </c>
      <c r="D307" s="32">
        <v>0</v>
      </c>
      <c r="F307" s="24" t="e">
        <f>ROUND(СУММПРОИЗВЕСЛИ(1,Определители!I6:I26," ",'Базовые цены с учетом расхода'!M6:M26,Начисления!I6:I26,0),2)</f>
        <v>#NAME?</v>
      </c>
      <c r="G307" s="24"/>
      <c r="H307" s="24"/>
      <c r="I307" s="24"/>
      <c r="J307" s="28"/>
      <c r="K307" s="28"/>
      <c r="L307" s="24"/>
      <c r="N307" s="29" t="s">
        <v>298</v>
      </c>
    </row>
    <row r="308" spans="1:14" ht="10.5">
      <c r="A308" s="25">
        <v>41</v>
      </c>
      <c r="B308" s="7" t="s">
        <v>89</v>
      </c>
      <c r="C308" s="29" t="s">
        <v>257</v>
      </c>
      <c r="D308" s="32">
        <v>0</v>
      </c>
      <c r="F308" s="24">
        <f>ROUND((F301+F305+F306),2)</f>
        <v>20339.55</v>
      </c>
      <c r="G308" s="24"/>
      <c r="H308" s="24"/>
      <c r="I308" s="24"/>
      <c r="J308" s="28"/>
      <c r="K308" s="28"/>
      <c r="L308" s="24"/>
      <c r="N308" s="29" t="s">
        <v>299</v>
      </c>
    </row>
    <row r="309" spans="1:14" ht="10.5">
      <c r="A309" s="25">
        <v>42</v>
      </c>
      <c r="B309" s="7" t="s">
        <v>90</v>
      </c>
      <c r="C309" s="29" t="s">
        <v>256</v>
      </c>
      <c r="D309" s="32">
        <v>0</v>
      </c>
      <c r="F309" s="24">
        <f>ROUND(SUMIF(Определители!I6:I26,"=5",'Базовые цены с учетом расхода'!B6:B26),2)</f>
        <v>0</v>
      </c>
      <c r="G309" s="24">
        <f>ROUND(SUMIF(Определители!I6:I26,"=5",'Базовые цены с учетом расхода'!C6:C26),2)</f>
        <v>0</v>
      </c>
      <c r="H309" s="24">
        <f>ROUND(SUMIF(Определители!I6:I26,"=5",'Базовые цены с учетом расхода'!D6:D26),2)</f>
        <v>0</v>
      </c>
      <c r="I309" s="24">
        <f>ROUND(SUMIF(Определители!I6:I26,"=5",'Базовые цены с учетом расхода'!E6:E26),2)</f>
        <v>0</v>
      </c>
      <c r="J309" s="28">
        <f>ROUND(SUMIF(Определители!I6:I26,"=5",'Базовые цены с учетом расхода'!I6:I26),8)</f>
        <v>0</v>
      </c>
      <c r="K309" s="28">
        <f>ROUND(SUMIF(Определители!I6:I26,"=5",'Базовые цены с учетом расхода'!K6:K26),8)</f>
        <v>0</v>
      </c>
      <c r="L309" s="24">
        <f>ROUND(SUMIF(Определители!I6:I26,"=5",'Базовые цены с учетом расхода'!F6:F26),2)</f>
        <v>0</v>
      </c>
      <c r="N309" s="29" t="s">
        <v>300</v>
      </c>
    </row>
    <row r="310" spans="1:14" ht="10.5">
      <c r="A310" s="25">
        <v>43</v>
      </c>
      <c r="B310" s="7" t="s">
        <v>76</v>
      </c>
      <c r="C310" s="29" t="s">
        <v>256</v>
      </c>
      <c r="D310" s="32">
        <v>0</v>
      </c>
      <c r="F310" s="24">
        <f>ROUND(SUMIF(Определители!I6:I26,"=5",'Базовые цены с учетом расхода'!H6:H26),2)</f>
        <v>0</v>
      </c>
      <c r="G310" s="24"/>
      <c r="H310" s="24"/>
      <c r="I310" s="24"/>
      <c r="J310" s="28"/>
      <c r="K310" s="28"/>
      <c r="L310" s="24"/>
      <c r="N310" s="29" t="s">
        <v>301</v>
      </c>
    </row>
    <row r="311" spans="1:14" ht="10.5">
      <c r="A311" s="25">
        <v>44</v>
      </c>
      <c r="B311" s="7" t="s">
        <v>77</v>
      </c>
      <c r="C311" s="29" t="s">
        <v>256</v>
      </c>
      <c r="D311" s="32">
        <v>0</v>
      </c>
      <c r="F311" s="24">
        <f>ROUND(SUMIF(Определители!I6:I26,"=5",'Базовые цены с учетом расхода'!N6:N26),2)</f>
        <v>0</v>
      </c>
      <c r="G311" s="24"/>
      <c r="H311" s="24"/>
      <c r="I311" s="24"/>
      <c r="J311" s="28"/>
      <c r="K311" s="28"/>
      <c r="L311" s="24"/>
      <c r="N311" s="29" t="s">
        <v>302</v>
      </c>
    </row>
    <row r="312" spans="1:14" ht="10.5">
      <c r="A312" s="25">
        <v>45</v>
      </c>
      <c r="B312" s="7" t="s">
        <v>78</v>
      </c>
      <c r="C312" s="29" t="s">
        <v>256</v>
      </c>
      <c r="D312" s="32">
        <v>0</v>
      </c>
      <c r="F312" s="24">
        <f>ROUND(SUMIF(Определители!I6:I26,"=5",'Базовые цены с учетом расхода'!O6:O26),2)</f>
        <v>0</v>
      </c>
      <c r="G312" s="24"/>
      <c r="H312" s="24"/>
      <c r="I312" s="24"/>
      <c r="J312" s="28"/>
      <c r="K312" s="28"/>
      <c r="L312" s="24"/>
      <c r="N312" s="29" t="s">
        <v>303</v>
      </c>
    </row>
    <row r="313" spans="1:14" ht="10.5">
      <c r="A313" s="25">
        <v>46</v>
      </c>
      <c r="B313" s="7" t="s">
        <v>91</v>
      </c>
      <c r="C313" s="29" t="s">
        <v>257</v>
      </c>
      <c r="D313" s="32">
        <v>0</v>
      </c>
      <c r="F313" s="24">
        <f>ROUND((F309+F311+F312),2)</f>
        <v>0</v>
      </c>
      <c r="G313" s="24"/>
      <c r="H313" s="24"/>
      <c r="I313" s="24"/>
      <c r="J313" s="28"/>
      <c r="K313" s="28"/>
      <c r="L313" s="24"/>
      <c r="N313" s="29" t="s">
        <v>304</v>
      </c>
    </row>
    <row r="314" spans="1:14" ht="10.5">
      <c r="A314" s="25">
        <v>47</v>
      </c>
      <c r="B314" s="7" t="s">
        <v>92</v>
      </c>
      <c r="C314" s="29" t="s">
        <v>256</v>
      </c>
      <c r="D314" s="32">
        <v>0</v>
      </c>
      <c r="F314" s="24">
        <f>ROUND(SUMIF(Определители!I6:I26,"=6",'Базовые цены с учетом расхода'!B6:B26),2)</f>
        <v>0</v>
      </c>
      <c r="G314" s="24">
        <f>ROUND(SUMIF(Определители!I6:I26,"=6",'Базовые цены с учетом расхода'!C6:C26),2)</f>
        <v>0</v>
      </c>
      <c r="H314" s="24">
        <f>ROUND(SUMIF(Определители!I6:I26,"=6",'Базовые цены с учетом расхода'!D6:D26),2)</f>
        <v>0</v>
      </c>
      <c r="I314" s="24">
        <f>ROUND(SUMIF(Определители!I6:I26,"=6",'Базовые цены с учетом расхода'!E6:E26),2)</f>
        <v>0</v>
      </c>
      <c r="J314" s="28">
        <f>ROUND(SUMIF(Определители!I6:I26,"=6",'Базовые цены с учетом расхода'!I6:I26),8)</f>
        <v>0</v>
      </c>
      <c r="K314" s="28">
        <f>ROUND(SUMIF(Определители!I6:I26,"=6",'Базовые цены с учетом расхода'!K6:K26),8)</f>
        <v>0</v>
      </c>
      <c r="L314" s="24">
        <f>ROUND(SUMIF(Определители!I6:I26,"=6",'Базовые цены с учетом расхода'!F6:F26),2)</f>
        <v>0</v>
      </c>
      <c r="N314" s="29" t="s">
        <v>305</v>
      </c>
    </row>
    <row r="315" spans="1:14" ht="10.5">
      <c r="A315" s="25">
        <v>48</v>
      </c>
      <c r="B315" s="7" t="s">
        <v>76</v>
      </c>
      <c r="C315" s="29" t="s">
        <v>256</v>
      </c>
      <c r="D315" s="32">
        <v>0</v>
      </c>
      <c r="F315" s="24">
        <f>ROUND(SUMIF(Определители!I6:I26,"=6",'Базовые цены с учетом расхода'!H6:H26),2)</f>
        <v>0</v>
      </c>
      <c r="G315" s="24"/>
      <c r="H315" s="24"/>
      <c r="I315" s="24"/>
      <c r="J315" s="28"/>
      <c r="K315" s="28"/>
      <c r="L315" s="24"/>
      <c r="N315" s="29" t="s">
        <v>306</v>
      </c>
    </row>
    <row r="316" spans="1:14" ht="10.5">
      <c r="A316" s="25">
        <v>49</v>
      </c>
      <c r="B316" s="7" t="s">
        <v>77</v>
      </c>
      <c r="C316" s="29" t="s">
        <v>256</v>
      </c>
      <c r="D316" s="32">
        <v>0</v>
      </c>
      <c r="F316" s="24">
        <f>ROUND(SUMIF(Определители!I6:I26,"=6",'Базовые цены с учетом расхода'!N6:N26),2)</f>
        <v>0</v>
      </c>
      <c r="G316" s="24"/>
      <c r="H316" s="24"/>
      <c r="I316" s="24"/>
      <c r="J316" s="28"/>
      <c r="K316" s="28"/>
      <c r="L316" s="24"/>
      <c r="N316" s="29" t="s">
        <v>307</v>
      </c>
    </row>
    <row r="317" spans="1:14" ht="10.5">
      <c r="A317" s="25">
        <v>50</v>
      </c>
      <c r="B317" s="7" t="s">
        <v>78</v>
      </c>
      <c r="C317" s="29" t="s">
        <v>256</v>
      </c>
      <c r="D317" s="32">
        <v>0</v>
      </c>
      <c r="F317" s="24">
        <f>ROUND(SUMIF(Определители!I6:I26,"=6",'Базовые цены с учетом расхода'!O6:O26),2)</f>
        <v>0</v>
      </c>
      <c r="G317" s="24"/>
      <c r="H317" s="24"/>
      <c r="I317" s="24"/>
      <c r="J317" s="28"/>
      <c r="K317" s="28"/>
      <c r="L317" s="24"/>
      <c r="N317" s="29" t="s">
        <v>308</v>
      </c>
    </row>
    <row r="318" spans="1:14" ht="10.5">
      <c r="A318" s="25">
        <v>51</v>
      </c>
      <c r="B318" s="7" t="s">
        <v>93</v>
      </c>
      <c r="C318" s="29" t="s">
        <v>257</v>
      </c>
      <c r="D318" s="32">
        <v>0</v>
      </c>
      <c r="F318" s="24">
        <f>ROUND((F314+F316+F317),2)</f>
        <v>0</v>
      </c>
      <c r="G318" s="24"/>
      <c r="H318" s="24"/>
      <c r="I318" s="24"/>
      <c r="J318" s="28"/>
      <c r="K318" s="28"/>
      <c r="L318" s="24"/>
      <c r="N318" s="29" t="s">
        <v>309</v>
      </c>
    </row>
    <row r="319" spans="1:14" ht="10.5">
      <c r="A319" s="25">
        <v>52</v>
      </c>
      <c r="B319" s="7" t="s">
        <v>94</v>
      </c>
      <c r="C319" s="29" t="s">
        <v>256</v>
      </c>
      <c r="D319" s="32">
        <v>0</v>
      </c>
      <c r="F319" s="24">
        <f>ROUND(SUMIF(Определители!I6:I26,"=7",'Базовые цены с учетом расхода'!B6:B26),2)</f>
        <v>0</v>
      </c>
      <c r="G319" s="24">
        <f>ROUND(SUMIF(Определители!I6:I26,"=7",'Базовые цены с учетом расхода'!C6:C26),2)</f>
        <v>0</v>
      </c>
      <c r="H319" s="24">
        <f>ROUND(SUMIF(Определители!I6:I26,"=7",'Базовые цены с учетом расхода'!D6:D26),2)</f>
        <v>0</v>
      </c>
      <c r="I319" s="24">
        <f>ROUND(SUMIF(Определители!I6:I26,"=7",'Базовые цены с учетом расхода'!E6:E26),2)</f>
        <v>0</v>
      </c>
      <c r="J319" s="28">
        <f>ROUND(SUMIF(Определители!I6:I26,"=7",'Базовые цены с учетом расхода'!I6:I26),8)</f>
        <v>0</v>
      </c>
      <c r="K319" s="28">
        <f>ROUND(SUMIF(Определители!I6:I26,"=7",'Базовые цены с учетом расхода'!K6:K26),8)</f>
        <v>0</v>
      </c>
      <c r="L319" s="24">
        <f>ROUND(SUMIF(Определители!I6:I26,"=7",'Базовые цены с учетом расхода'!F6:F26),2)</f>
        <v>0</v>
      </c>
      <c r="N319" s="29" t="s">
        <v>310</v>
      </c>
    </row>
    <row r="320" spans="1:14" ht="10.5">
      <c r="A320" s="25">
        <v>53</v>
      </c>
      <c r="B320" s="7" t="s">
        <v>72</v>
      </c>
      <c r="C320" s="29" t="s">
        <v>256</v>
      </c>
      <c r="D320" s="32">
        <v>0</v>
      </c>
      <c r="F320" s="24"/>
      <c r="G320" s="24"/>
      <c r="H320" s="24"/>
      <c r="I320" s="24"/>
      <c r="J320" s="28"/>
      <c r="K320" s="28"/>
      <c r="L320" s="24"/>
      <c r="N320" s="29" t="s">
        <v>311</v>
      </c>
    </row>
    <row r="321" spans="1:14" ht="10.5">
      <c r="A321" s="25">
        <v>54</v>
      </c>
      <c r="B321" s="7" t="s">
        <v>95</v>
      </c>
      <c r="C321" s="29" t="s">
        <v>256</v>
      </c>
      <c r="D321" s="32">
        <v>0</v>
      </c>
      <c r="F321" s="24" t="e">
        <f>ROUND(СУММЕСЛИ2(Определители!I6:I26,"2",Определители!G6:G26,"1",'Базовые цены с учетом расхода'!B6:B26),2)</f>
        <v>#NAME?</v>
      </c>
      <c r="G321" s="24"/>
      <c r="H321" s="24"/>
      <c r="I321" s="24"/>
      <c r="J321" s="28"/>
      <c r="K321" s="28"/>
      <c r="L321" s="24"/>
      <c r="N321" s="29" t="s">
        <v>312</v>
      </c>
    </row>
    <row r="322" spans="1:14" ht="10.5">
      <c r="A322" s="25">
        <v>55</v>
      </c>
      <c r="B322" s="7" t="s">
        <v>76</v>
      </c>
      <c r="C322" s="29" t="s">
        <v>256</v>
      </c>
      <c r="D322" s="32">
        <v>0</v>
      </c>
      <c r="F322" s="24">
        <f>ROUND(SUMIF(Определители!I6:I26,"=7",'Базовые цены с учетом расхода'!H6:H26),2)</f>
        <v>0</v>
      </c>
      <c r="G322" s="24"/>
      <c r="H322" s="24"/>
      <c r="I322" s="24"/>
      <c r="J322" s="28"/>
      <c r="K322" s="28"/>
      <c r="L322" s="24"/>
      <c r="N322" s="29" t="s">
        <v>313</v>
      </c>
    </row>
    <row r="323" spans="1:14" ht="10.5">
      <c r="A323" s="25">
        <v>56</v>
      </c>
      <c r="B323" s="7" t="s">
        <v>96</v>
      </c>
      <c r="C323" s="29" t="s">
        <v>256</v>
      </c>
      <c r="D323" s="32">
        <v>0</v>
      </c>
      <c r="F323" s="24">
        <f>ROUND(SUMIF(Определители!I6:I26,"=7",'Базовые цены с учетом расхода'!N6:N26),2)</f>
        <v>0</v>
      </c>
      <c r="G323" s="24"/>
      <c r="H323" s="24"/>
      <c r="I323" s="24"/>
      <c r="J323" s="28"/>
      <c r="K323" s="28"/>
      <c r="L323" s="24"/>
      <c r="N323" s="29" t="s">
        <v>314</v>
      </c>
    </row>
    <row r="324" spans="1:14" ht="10.5">
      <c r="A324" s="25">
        <v>57</v>
      </c>
      <c r="B324" s="7" t="s">
        <v>78</v>
      </c>
      <c r="C324" s="29" t="s">
        <v>256</v>
      </c>
      <c r="D324" s="32">
        <v>0</v>
      </c>
      <c r="F324" s="24">
        <f>ROUND(SUMIF(Определители!I6:I26,"=7",'Базовые цены с учетом расхода'!O6:O26),2)</f>
        <v>0</v>
      </c>
      <c r="G324" s="24"/>
      <c r="H324" s="24"/>
      <c r="I324" s="24"/>
      <c r="J324" s="28"/>
      <c r="K324" s="28"/>
      <c r="L324" s="24"/>
      <c r="N324" s="29" t="s">
        <v>315</v>
      </c>
    </row>
    <row r="325" spans="1:14" ht="10.5">
      <c r="A325" s="25">
        <v>58</v>
      </c>
      <c r="B325" s="7" t="s">
        <v>97</v>
      </c>
      <c r="C325" s="29" t="s">
        <v>257</v>
      </c>
      <c r="D325" s="32">
        <v>0</v>
      </c>
      <c r="F325" s="24">
        <f>ROUND((F319+F323+F324),2)</f>
        <v>0</v>
      </c>
      <c r="G325" s="24"/>
      <c r="H325" s="24"/>
      <c r="I325" s="24"/>
      <c r="J325" s="28"/>
      <c r="K325" s="28"/>
      <c r="L325" s="24"/>
      <c r="N325" s="29" t="s">
        <v>316</v>
      </c>
    </row>
    <row r="326" spans="1:14" ht="10.5">
      <c r="A326" s="25">
        <v>59</v>
      </c>
      <c r="B326" s="7" t="s">
        <v>98</v>
      </c>
      <c r="C326" s="29" t="s">
        <v>256</v>
      </c>
      <c r="D326" s="32">
        <v>0</v>
      </c>
      <c r="F326" s="24">
        <f>ROUND(SUMIF(Определители!I6:I26,"=9",'Базовые цены с учетом расхода'!B6:B26),2)</f>
        <v>0</v>
      </c>
      <c r="G326" s="24">
        <f>ROUND(SUMIF(Определители!I6:I26,"=9",'Базовые цены с учетом расхода'!C6:C26),2)</f>
        <v>0</v>
      </c>
      <c r="H326" s="24">
        <f>ROUND(SUMIF(Определители!I6:I26,"=9",'Базовые цены с учетом расхода'!D6:D26),2)</f>
        <v>0</v>
      </c>
      <c r="I326" s="24">
        <f>ROUND(SUMIF(Определители!I6:I26,"=9",'Базовые цены с учетом расхода'!E6:E26),2)</f>
        <v>0</v>
      </c>
      <c r="J326" s="28">
        <f>ROUND(SUMIF(Определители!I6:I26,"=9",'Базовые цены с учетом расхода'!I6:I26),8)</f>
        <v>0</v>
      </c>
      <c r="K326" s="28">
        <f>ROUND(SUMIF(Определители!I6:I26,"=9",'Базовые цены с учетом расхода'!K6:K26),8)</f>
        <v>0</v>
      </c>
      <c r="L326" s="24">
        <f>ROUND(SUMIF(Определители!I6:I26,"=9",'Базовые цены с учетом расхода'!F6:F26),2)</f>
        <v>0</v>
      </c>
      <c r="N326" s="29" t="s">
        <v>317</v>
      </c>
    </row>
    <row r="327" spans="1:14" ht="10.5">
      <c r="A327" s="25">
        <v>60</v>
      </c>
      <c r="B327" s="7" t="s">
        <v>96</v>
      </c>
      <c r="C327" s="29" t="s">
        <v>256</v>
      </c>
      <c r="D327" s="32">
        <v>0</v>
      </c>
      <c r="F327" s="24">
        <f>ROUND(SUMIF(Определители!I6:I26,"=9",'Базовые цены с учетом расхода'!N6:N26),2)</f>
        <v>0</v>
      </c>
      <c r="G327" s="24"/>
      <c r="H327" s="24"/>
      <c r="I327" s="24"/>
      <c r="J327" s="28"/>
      <c r="K327" s="28"/>
      <c r="L327" s="24"/>
      <c r="N327" s="29" t="s">
        <v>318</v>
      </c>
    </row>
    <row r="328" spans="1:14" ht="10.5">
      <c r="A328" s="25">
        <v>61</v>
      </c>
      <c r="B328" s="7" t="s">
        <v>78</v>
      </c>
      <c r="C328" s="29" t="s">
        <v>256</v>
      </c>
      <c r="D328" s="32">
        <v>0</v>
      </c>
      <c r="F328" s="24">
        <f>ROUND(SUMIF(Определители!I6:I26,"=9",'Базовые цены с учетом расхода'!O6:O26),2)</f>
        <v>0</v>
      </c>
      <c r="G328" s="24"/>
      <c r="H328" s="24"/>
      <c r="I328" s="24"/>
      <c r="J328" s="28"/>
      <c r="K328" s="28"/>
      <c r="L328" s="24"/>
      <c r="N328" s="29" t="s">
        <v>319</v>
      </c>
    </row>
    <row r="329" spans="1:14" ht="10.5">
      <c r="A329" s="25">
        <v>62</v>
      </c>
      <c r="B329" s="7" t="s">
        <v>99</v>
      </c>
      <c r="C329" s="29" t="s">
        <v>257</v>
      </c>
      <c r="D329" s="32">
        <v>0</v>
      </c>
      <c r="F329" s="24">
        <f>ROUND((F326+F327+F328),2)</f>
        <v>0</v>
      </c>
      <c r="G329" s="24"/>
      <c r="H329" s="24"/>
      <c r="I329" s="24"/>
      <c r="J329" s="28"/>
      <c r="K329" s="28"/>
      <c r="L329" s="24"/>
      <c r="N329" s="29" t="s">
        <v>320</v>
      </c>
    </row>
    <row r="330" spans="1:14" ht="10.5">
      <c r="A330" s="25">
        <v>63</v>
      </c>
      <c r="B330" s="7" t="s">
        <v>100</v>
      </c>
      <c r="C330" s="29" t="s">
        <v>256</v>
      </c>
      <c r="D330" s="32">
        <v>0</v>
      </c>
      <c r="F330" s="24">
        <f>ROUND(SUMIF(Определители!I6:I26,"=:",'Базовые цены с учетом расхода'!B6:B26),2)</f>
        <v>0</v>
      </c>
      <c r="G330" s="24">
        <f>ROUND(SUMIF(Определители!I6:I26,"=:",'Базовые цены с учетом расхода'!C6:C26),2)</f>
        <v>0</v>
      </c>
      <c r="H330" s="24">
        <f>ROUND(SUMIF(Определители!I6:I26,"=:",'Базовые цены с учетом расхода'!D6:D26),2)</f>
        <v>0</v>
      </c>
      <c r="I330" s="24">
        <f>ROUND(SUMIF(Определители!I6:I26,"=:",'Базовые цены с учетом расхода'!E6:E26),2)</f>
        <v>0</v>
      </c>
      <c r="J330" s="28">
        <f>ROUND(SUMIF(Определители!I6:I26,"=:",'Базовые цены с учетом расхода'!I6:I26),8)</f>
        <v>0</v>
      </c>
      <c r="K330" s="28">
        <f>ROUND(SUMIF(Определители!I6:I26,"=:",'Базовые цены с учетом расхода'!K6:K26),8)</f>
        <v>0</v>
      </c>
      <c r="L330" s="24">
        <f>ROUND(SUMIF(Определители!I6:I26,"=:",'Базовые цены с учетом расхода'!F6:F26),2)</f>
        <v>0</v>
      </c>
      <c r="N330" s="29" t="s">
        <v>321</v>
      </c>
    </row>
    <row r="331" spans="1:14" ht="10.5">
      <c r="A331" s="25">
        <v>64</v>
      </c>
      <c r="B331" s="7" t="s">
        <v>76</v>
      </c>
      <c r="C331" s="29" t="s">
        <v>256</v>
      </c>
      <c r="D331" s="32">
        <v>0</v>
      </c>
      <c r="F331" s="24">
        <f>ROUND(SUMIF(Определители!I6:I26,"=:",'Базовые цены с учетом расхода'!H6:H26),2)</f>
        <v>0</v>
      </c>
      <c r="G331" s="24"/>
      <c r="H331" s="24"/>
      <c r="I331" s="24"/>
      <c r="J331" s="28"/>
      <c r="K331" s="28"/>
      <c r="L331" s="24"/>
      <c r="N331" s="29" t="s">
        <v>322</v>
      </c>
    </row>
    <row r="332" spans="1:14" ht="10.5">
      <c r="A332" s="25">
        <v>65</v>
      </c>
      <c r="B332" s="7" t="s">
        <v>96</v>
      </c>
      <c r="C332" s="29" t="s">
        <v>256</v>
      </c>
      <c r="D332" s="32">
        <v>0</v>
      </c>
      <c r="F332" s="24">
        <f>ROUND(SUMIF(Определители!I6:I26,"=:",'Базовые цены с учетом расхода'!N6:N26),2)</f>
        <v>0</v>
      </c>
      <c r="G332" s="24"/>
      <c r="H332" s="24"/>
      <c r="I332" s="24"/>
      <c r="J332" s="28"/>
      <c r="K332" s="28"/>
      <c r="L332" s="24"/>
      <c r="N332" s="29" t="s">
        <v>323</v>
      </c>
    </row>
    <row r="333" spans="1:14" ht="10.5">
      <c r="A333" s="25">
        <v>66</v>
      </c>
      <c r="B333" s="7" t="s">
        <v>78</v>
      </c>
      <c r="C333" s="29" t="s">
        <v>256</v>
      </c>
      <c r="D333" s="32">
        <v>0</v>
      </c>
      <c r="F333" s="24">
        <f>ROUND(SUMIF(Определители!I6:I26,"=:",'Базовые цены с учетом расхода'!O6:O26),2)</f>
        <v>0</v>
      </c>
      <c r="G333" s="24"/>
      <c r="H333" s="24"/>
      <c r="I333" s="24"/>
      <c r="J333" s="28"/>
      <c r="K333" s="28"/>
      <c r="L333" s="24"/>
      <c r="N333" s="29" t="s">
        <v>324</v>
      </c>
    </row>
    <row r="334" spans="1:14" ht="10.5">
      <c r="A334" s="25">
        <v>67</v>
      </c>
      <c r="B334" s="7" t="s">
        <v>101</v>
      </c>
      <c r="C334" s="29" t="s">
        <v>257</v>
      </c>
      <c r="D334" s="32">
        <v>0</v>
      </c>
      <c r="F334" s="24">
        <f>ROUND((F330+F332+F333),2)</f>
        <v>0</v>
      </c>
      <c r="G334" s="24"/>
      <c r="H334" s="24"/>
      <c r="I334" s="24"/>
      <c r="J334" s="28"/>
      <c r="K334" s="28"/>
      <c r="L334" s="24"/>
      <c r="N334" s="29" t="s">
        <v>325</v>
      </c>
    </row>
    <row r="335" spans="1:14" ht="10.5">
      <c r="A335" s="25">
        <v>68</v>
      </c>
      <c r="B335" s="7" t="s">
        <v>102</v>
      </c>
      <c r="C335" s="29" t="s">
        <v>256</v>
      </c>
      <c r="D335" s="32">
        <v>0</v>
      </c>
      <c r="F335" s="24">
        <f>ROUND(SUMIF(Определители!I6:I26,"=8",'Базовые цены с учетом расхода'!B6:B26),2)</f>
        <v>0</v>
      </c>
      <c r="G335" s="24">
        <f>ROUND(SUMIF(Определители!I6:I26,"=8",'Базовые цены с учетом расхода'!C6:C26),2)</f>
        <v>0</v>
      </c>
      <c r="H335" s="24">
        <f>ROUND(SUMIF(Определители!I6:I26,"=8",'Базовые цены с учетом расхода'!D6:D26),2)</f>
        <v>0</v>
      </c>
      <c r="I335" s="24">
        <f>ROUND(SUMIF(Определители!I6:I26,"=8",'Базовые цены с учетом расхода'!E6:E26),2)</f>
        <v>0</v>
      </c>
      <c r="J335" s="28">
        <f>ROUND(SUMIF(Определители!I6:I26,"=8",'Базовые цены с учетом расхода'!I6:I26),8)</f>
        <v>0</v>
      </c>
      <c r="K335" s="28">
        <f>ROUND(SUMIF(Определители!I6:I26,"=8",'Базовые цены с учетом расхода'!K6:K26),8)</f>
        <v>0</v>
      </c>
      <c r="L335" s="24">
        <f>ROUND(SUMIF(Определители!I6:I26,"=8",'Базовые цены с учетом расхода'!F6:F26),2)</f>
        <v>0</v>
      </c>
      <c r="N335" s="29" t="s">
        <v>326</v>
      </c>
    </row>
    <row r="336" spans="1:14" ht="10.5">
      <c r="A336" s="25">
        <v>69</v>
      </c>
      <c r="B336" s="7" t="s">
        <v>76</v>
      </c>
      <c r="C336" s="29" t="s">
        <v>256</v>
      </c>
      <c r="D336" s="32">
        <v>0</v>
      </c>
      <c r="F336" s="24">
        <f>ROUND(SUMIF(Определители!I6:I26,"=8",'Базовые цены с учетом расхода'!H6:H26),2)</f>
        <v>0</v>
      </c>
      <c r="G336" s="24"/>
      <c r="H336" s="24"/>
      <c r="I336" s="24"/>
      <c r="J336" s="28"/>
      <c r="K336" s="28"/>
      <c r="L336" s="24"/>
      <c r="N336" s="29" t="s">
        <v>327</v>
      </c>
    </row>
    <row r="337" spans="1:14" ht="10.5">
      <c r="A337" s="25">
        <v>70</v>
      </c>
      <c r="B337" s="7" t="s">
        <v>146</v>
      </c>
      <c r="C337" s="29" t="s">
        <v>257</v>
      </c>
      <c r="D337" s="32">
        <v>0</v>
      </c>
      <c r="F337" s="24" t="e">
        <f>ROUND((F278+F288+F295+F300+F308+F313+F318+F325+F329+F334+F335),2)</f>
        <v>#NAME?</v>
      </c>
      <c r="G337" s="24">
        <f>ROUND((G278+G288+G295+G300+G308+G313+G318+G325+G329+G334+G335),2)</f>
        <v>0</v>
      </c>
      <c r="H337" s="24">
        <f>ROUND((H278+H288+H295+H300+H308+H313+H318+H325+H329+H334+H335),2)</f>
        <v>0</v>
      </c>
      <c r="I337" s="24">
        <f>ROUND((I278+I288+I295+I300+I308+I313+I318+I325+I329+I334+I335),2)</f>
        <v>0</v>
      </c>
      <c r="J337" s="28">
        <f>ROUND((J278+J288+J295+J300+J308+J313+J318+J325+J329+J334+J335),8)</f>
        <v>0</v>
      </c>
      <c r="K337" s="28">
        <f>ROUND((K278+K288+K295+K300+K308+K313+K318+K325+K329+K334+K335),8)</f>
        <v>0</v>
      </c>
      <c r="L337" s="24">
        <f>ROUND((L278+L288+L295+L300+L308+L313+L318+L325+L329+L334+L335),2)</f>
        <v>0</v>
      </c>
      <c r="N337" s="29" t="s">
        <v>328</v>
      </c>
    </row>
    <row r="338" spans="1:14" ht="10.5">
      <c r="A338" s="25">
        <v>71</v>
      </c>
      <c r="B338" s="7" t="s">
        <v>104</v>
      </c>
      <c r="C338" s="29" t="s">
        <v>257</v>
      </c>
      <c r="D338" s="32">
        <v>0</v>
      </c>
      <c r="F338" s="24">
        <f>ROUND((F284+F292+F297+F304+F310+F315+F322+F331+F336),2)</f>
        <v>0</v>
      </c>
      <c r="G338" s="24"/>
      <c r="H338" s="24"/>
      <c r="I338" s="24"/>
      <c r="J338" s="28"/>
      <c r="K338" s="28"/>
      <c r="L338" s="24"/>
      <c r="N338" s="29" t="s">
        <v>329</v>
      </c>
    </row>
    <row r="339" spans="1:14" ht="10.5">
      <c r="A339" s="25">
        <v>72</v>
      </c>
      <c r="B339" s="7" t="s">
        <v>105</v>
      </c>
      <c r="C339" s="29" t="s">
        <v>257</v>
      </c>
      <c r="D339" s="32">
        <v>0</v>
      </c>
      <c r="F339" s="24">
        <f>ROUND((F285+F293+F298+F305+F311+F316+F323+F327+F332),2)</f>
        <v>3601.87</v>
      </c>
      <c r="G339" s="24"/>
      <c r="H339" s="24"/>
      <c r="I339" s="24"/>
      <c r="J339" s="28"/>
      <c r="K339" s="28"/>
      <c r="L339" s="24"/>
      <c r="N339" s="29" t="s">
        <v>330</v>
      </c>
    </row>
    <row r="340" spans="1:14" ht="10.5">
      <c r="A340" s="25">
        <v>73</v>
      </c>
      <c r="B340" s="7" t="s">
        <v>106</v>
      </c>
      <c r="C340" s="29" t="s">
        <v>257</v>
      </c>
      <c r="D340" s="32">
        <v>0</v>
      </c>
      <c r="F340" s="24">
        <f>ROUND((F286+F294+F299+F306+F312+F317+F324+F328+F333),2)</f>
        <v>2152.93</v>
      </c>
      <c r="G340" s="24"/>
      <c r="H340" s="24"/>
      <c r="I340" s="24"/>
      <c r="J340" s="28"/>
      <c r="K340" s="28"/>
      <c r="L340" s="24"/>
      <c r="N340" s="29" t="s">
        <v>331</v>
      </c>
    </row>
    <row r="341" spans="1:14" ht="10.5">
      <c r="A341" s="25">
        <v>74</v>
      </c>
      <c r="B341" s="7" t="s">
        <v>107</v>
      </c>
      <c r="C341" s="29" t="s">
        <v>258</v>
      </c>
      <c r="D341" s="32">
        <v>0</v>
      </c>
      <c r="F341" s="24">
        <f>ROUND(SUM('Базовые цены с учетом расхода'!X6:X26),2)</f>
        <v>0</v>
      </c>
      <c r="G341" s="24"/>
      <c r="H341" s="24"/>
      <c r="I341" s="24"/>
      <c r="J341" s="28"/>
      <c r="K341" s="28"/>
      <c r="L341" s="24">
        <f>ROUND(SUM('Базовые цены с учетом расхода'!X6:X26),2)</f>
        <v>0</v>
      </c>
      <c r="N341" s="29" t="s">
        <v>332</v>
      </c>
    </row>
    <row r="342" spans="1:14" ht="10.5">
      <c r="A342" s="25">
        <v>75</v>
      </c>
      <c r="B342" s="7" t="s">
        <v>108</v>
      </c>
      <c r="C342" s="29" t="s">
        <v>258</v>
      </c>
      <c r="D342" s="32">
        <v>0</v>
      </c>
      <c r="F342" s="24">
        <f>ROUND(SUM('Базовые цены с учетом расхода'!C6:C26),2)</f>
        <v>3352.05</v>
      </c>
      <c r="G342" s="24"/>
      <c r="H342" s="24"/>
      <c r="I342" s="24"/>
      <c r="J342" s="28"/>
      <c r="K342" s="28"/>
      <c r="L342" s="24"/>
      <c r="N342" s="29" t="s">
        <v>333</v>
      </c>
    </row>
    <row r="343" spans="1:14" ht="10.5">
      <c r="A343" s="25">
        <v>76</v>
      </c>
      <c r="B343" s="7" t="s">
        <v>109</v>
      </c>
      <c r="C343" s="29" t="s">
        <v>258</v>
      </c>
      <c r="D343" s="32">
        <v>0</v>
      </c>
      <c r="F343" s="24">
        <f>ROUND(SUM('Базовые цены с учетом расхода'!E6:E26),2)</f>
        <v>10.16</v>
      </c>
      <c r="G343" s="24"/>
      <c r="H343" s="24"/>
      <c r="I343" s="24"/>
      <c r="J343" s="28"/>
      <c r="K343" s="28"/>
      <c r="L343" s="24"/>
      <c r="N343" s="29" t="s">
        <v>334</v>
      </c>
    </row>
    <row r="344" spans="1:14" ht="10.5">
      <c r="A344" s="25">
        <v>77</v>
      </c>
      <c r="B344" s="7" t="s">
        <v>110</v>
      </c>
      <c r="C344" s="29" t="s">
        <v>259</v>
      </c>
      <c r="D344" s="32">
        <v>0</v>
      </c>
      <c r="F344" s="24">
        <f>ROUND((F342+F343),2)</f>
        <v>3362.21</v>
      </c>
      <c r="G344" s="24"/>
      <c r="H344" s="24"/>
      <c r="I344" s="24"/>
      <c r="J344" s="28"/>
      <c r="K344" s="28"/>
      <c r="L344" s="24"/>
      <c r="N344" s="29" t="s">
        <v>335</v>
      </c>
    </row>
    <row r="345" spans="1:14" ht="10.5">
      <c r="A345" s="25">
        <v>78</v>
      </c>
      <c r="B345" s="7" t="s">
        <v>111</v>
      </c>
      <c r="C345" s="29" t="s">
        <v>258</v>
      </c>
      <c r="D345" s="32">
        <v>0</v>
      </c>
      <c r="F345" s="24"/>
      <c r="G345" s="24"/>
      <c r="H345" s="24"/>
      <c r="I345" s="24"/>
      <c r="J345" s="28" t="e">
        <f>ROUND(SUM('Базовые цены с учетом расхода'!I6:I26),8)</f>
        <v>#NAME?</v>
      </c>
      <c r="K345" s="28"/>
      <c r="L345" s="24"/>
      <c r="N345" s="29" t="s">
        <v>336</v>
      </c>
    </row>
    <row r="346" spans="1:14" ht="10.5">
      <c r="A346" s="25">
        <v>79</v>
      </c>
      <c r="B346" s="7" t="s">
        <v>112</v>
      </c>
      <c r="C346" s="29" t="s">
        <v>258</v>
      </c>
      <c r="D346" s="32">
        <v>0</v>
      </c>
      <c r="F346" s="24"/>
      <c r="G346" s="24"/>
      <c r="H346" s="24"/>
      <c r="I346" s="24"/>
      <c r="J346" s="28" t="e">
        <f>ROUND(SUM('Базовые цены с учетом расхода'!K6:K26),8)</f>
        <v>#NAME?</v>
      </c>
      <c r="K346" s="28"/>
      <c r="L346" s="24"/>
      <c r="N346" s="29" t="s">
        <v>337</v>
      </c>
    </row>
    <row r="347" spans="1:14" ht="10.5">
      <c r="A347" s="25">
        <v>80</v>
      </c>
      <c r="B347" s="7" t="s">
        <v>113</v>
      </c>
      <c r="C347" s="29" t="s">
        <v>259</v>
      </c>
      <c r="D347" s="32">
        <v>0</v>
      </c>
      <c r="F347" s="24"/>
      <c r="G347" s="24"/>
      <c r="H347" s="24"/>
      <c r="I347" s="24"/>
      <c r="J347" s="28" t="e">
        <f>ROUND((J345+J346),8)</f>
        <v>#NAME?</v>
      </c>
      <c r="K347" s="28"/>
      <c r="L347" s="24"/>
      <c r="N347" s="29" t="s">
        <v>338</v>
      </c>
    </row>
    <row r="348" spans="1:14" ht="10.5">
      <c r="A348" s="25">
        <v>81</v>
      </c>
      <c r="B348" s="7" t="s">
        <v>114</v>
      </c>
      <c r="C348" s="29" t="s">
        <v>260</v>
      </c>
      <c r="D348" s="32">
        <v>6.43</v>
      </c>
      <c r="F348" s="24" t="e">
        <f>ROUND((F337)*D348,2)</f>
        <v>#NAME?</v>
      </c>
      <c r="G348" s="24"/>
      <c r="H348" s="24"/>
      <c r="I348" s="24"/>
      <c r="J348" s="28"/>
      <c r="K348" s="28"/>
      <c r="L348" s="24"/>
      <c r="N348" s="29" t="s">
        <v>339</v>
      </c>
    </row>
    <row r="349" spans="1:14" ht="10.5">
      <c r="A349" s="25">
        <v>82</v>
      </c>
      <c r="B349" s="7" t="s">
        <v>115</v>
      </c>
      <c r="C349" s="29" t="s">
        <v>261</v>
      </c>
      <c r="D349" s="32">
        <v>18</v>
      </c>
      <c r="F349" s="24" t="e">
        <f>ROUND((F348)*D349/100,2)</f>
        <v>#NAME?</v>
      </c>
      <c r="G349" s="24">
        <f>ROUND((G348)*D349/100,2)</f>
        <v>0</v>
      </c>
      <c r="H349" s="24"/>
      <c r="I349" s="24"/>
      <c r="J349" s="28"/>
      <c r="K349" s="28"/>
      <c r="L349" s="24"/>
      <c r="N349" s="29" t="s">
        <v>340</v>
      </c>
    </row>
    <row r="350" spans="1:14" ht="10.5">
      <c r="A350" s="25">
        <v>83</v>
      </c>
      <c r="B350" s="7" t="s">
        <v>116</v>
      </c>
      <c r="C350" s="29" t="s">
        <v>259</v>
      </c>
      <c r="D350" s="32">
        <v>0</v>
      </c>
      <c r="F350" s="24" t="e">
        <f>ROUND((F348+F349),2)</f>
        <v>#NAME?</v>
      </c>
      <c r="G350" s="24">
        <f>ROUND((G348+G349),2)</f>
        <v>0</v>
      </c>
      <c r="H350" s="24"/>
      <c r="I350" s="24"/>
      <c r="J350" s="28"/>
      <c r="K350" s="28"/>
      <c r="L350" s="24"/>
      <c r="N350" s="29" t="s">
        <v>341</v>
      </c>
    </row>
  </sheetData>
  <sheetProtection/>
  <mergeCells count="7">
    <mergeCell ref="B181:J182"/>
    <mergeCell ref="A2:J2"/>
    <mergeCell ref="B3:J3"/>
    <mergeCell ref="B4:J4"/>
    <mergeCell ref="A5:J5"/>
    <mergeCell ref="B7:J8"/>
    <mergeCell ref="B94:J9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2010-09-30T08:56:01Z</cp:lastPrinted>
  <dcterms:created xsi:type="dcterms:W3CDTF">2010-09-30T08:49:09Z</dcterms:created>
  <dcterms:modified xsi:type="dcterms:W3CDTF">2013-08-21T19:55:19Z</dcterms:modified>
  <cp:category/>
  <cp:version/>
  <cp:contentType/>
  <cp:contentStatus/>
</cp:coreProperties>
</file>