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<sst xmlns="http://schemas.openxmlformats.org/spreadsheetml/2006/main" count="1233" uniqueCount="350">
  <si>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</si>
  <si>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</si>
  <si>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</si>
  <si>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</si>
  <si>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</si>
  <si>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</si>
  <si>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</si>
  <si>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9 этажей (общежитие).</t>
  </si>
  <si>
    <t>ЛОКАЛЬНАЯ СМЕТА № 1</t>
  </si>
  <si>
    <t xml:space="preserve">Основание: </t>
  </si>
  <si>
    <t>Дефектная ведомость</t>
  </si>
  <si>
    <t>Сметная стоимость:</t>
  </si>
  <si>
    <t>тыс. руб.</t>
  </si>
  <si>
    <t>монтажных работ: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</si>
  <si>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</si>
  <si>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</si>
  <si>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</si>
  <si>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</si>
  <si>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</si>
  <si>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</si>
  <si>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</si>
  <si>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</si>
  <si>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</si>
  <si>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</si>
  <si>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</si>
  <si>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</si>
  <si>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</si>
  <si>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</si>
  <si>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</si>
  <si>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</si>
  <si>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</si>
  <si>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Е65-1-3
Разборка трубопроводов из водогазопроводных труб (на сварке) диаметром до 100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</si>
  <si>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</si>
  <si>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</si>
  <si>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</si>
  <si>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</si>
  <si>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</si>
  <si>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</si>
  <si>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</si>
  <si>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</si>
  <si>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</si>
  <si>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</si>
  <si>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</si>
  <si>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</si>
  <si>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</si>
  <si>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</si>
  <si>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</si>
  <si>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</si>
  <si>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</si>
  <si>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Е16-02-002-10
Прокладка трубопроводов водоснабжения из стальных водогазопроводных оцинкованных труб диаметром, мм: 100, м</t>
  </si>
  <si>
    <t>3.</t>
  </si>
  <si>
    <t>Е65-1-1
Разборка трубопроводов из водогазопроводных труб (на сварке) диаметром до 32 мм, 100 м</t>
  </si>
  <si>
    <t>4.</t>
  </si>
  <si>
    <t>Е16-02-002-4
Прокладка трубопроводов водоснабжения из стальных водогазопроводных оцинкованных труб диаметром, мм: 32, м</t>
  </si>
  <si>
    <t>5.</t>
  </si>
  <si>
    <t>6.</t>
  </si>
  <si>
    <t>Е16-02-002-8
Прокладка трубопроводов водоснабжения из стальных водогазопроводных оцинкованных труб диаметром, мм: 80, м</t>
  </si>
  <si>
    <t>7.</t>
  </si>
  <si>
    <t>8.</t>
  </si>
  <si>
    <t>Е16-02-002-3
Прокладка трубопроводов водоснабжения из стальных водогазопроводных оцинкованных труб диаметром, мм: 25, м</t>
  </si>
  <si>
    <t>9.</t>
  </si>
  <si>
    <t>Е16-07-003-4
Врезки в действующие внутренние сети трубопроводов отопления и водоснабжения диаметром, мм: 32, врезка</t>
  </si>
  <si>
    <t>10.</t>
  </si>
  <si>
    <t>Е16-05-001-2
Установка вентилей, задвижек, затворов, клапанов обратных, кранов проходных на трубопроводах из стальных труб диаметром, мм, до: 50, шт.</t>
  </si>
  <si>
    <t>11.</t>
  </si>
  <si>
    <t>С300-9002-77
Вентили проходные муфтовые 15Б1п для воды и пара, давлением 1,6 МПа (16 кгс/см2), диаметром, мм: 32, шт.</t>
  </si>
  <si>
    <t>12.</t>
  </si>
  <si>
    <t>Е16-07-003-1
Врезки в действующие внутренние сети трубопроводов отопления и водоснабжения диаметром, мм: 15, врезка</t>
  </si>
  <si>
    <t>13.</t>
  </si>
  <si>
    <t>Е16-05-001-1
Установка вентилей, задвижек, затворов, клапанов обратных, кранов проходных на трубопроводах из стальных труб диаметром, мм, до: 25, шт.</t>
  </si>
  <si>
    <t>14.</t>
  </si>
  <si>
    <t>С300-9002-74
Вентили проходные муфтовые 15Б1п для воды и пара, давлением 1,6 МПа (16 кгс/см2), диаметром, мм: 15, шт.</t>
  </si>
  <si>
    <t>15.</t>
  </si>
  <si>
    <t>Е16-07-003-3
Врезки в действующие внутренние сети трубопроводов отопления и водоснабжения диаметром, мм: 25, врезка</t>
  </si>
  <si>
    <t xml:space="preserve">   Вычт.ресурсы:  С300-9002-70:[ М-(38.30=38.30*1) ]</t>
  </si>
  <si>
    <t>16.</t>
  </si>
  <si>
    <t>17.</t>
  </si>
  <si>
    <t>18.</t>
  </si>
  <si>
    <t>Е65-1-2
Разборка трубопроводов из водогазопроводных труб (на сварке) диаметром до 63 мм, 100 м</t>
  </si>
  <si>
    <t>19.</t>
  </si>
  <si>
    <t>Е16-02-002-6
Прокладка трубопроводов водоснабжения из стальных водогазопроводных оцинкованных труб диаметром, мм: 50, м</t>
  </si>
  <si>
    <t>20.</t>
  </si>
  <si>
    <t>21.</t>
  </si>
  <si>
    <t>22.</t>
  </si>
  <si>
    <t>С300-1224
Крепления для трубопроводов: кронштейны, планки, хомуты, кг</t>
  </si>
  <si>
    <t>23.</t>
  </si>
  <si>
    <t>С534-0018
Отводы крутоизогнутые штампованные и протяжные из углеродистой стали на Ру менее или 10 МПа (100кгс/см2) из труб стальных бесшовных горячедеформированных или холоднодеформированных из стали 20: Отводы 90 град. с радиусом кривизны R=1,5 Ду, ди...</t>
  </si>
  <si>
    <t>24.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</si>
  <si>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</si>
  <si>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25.</t>
  </si>
  <si>
    <t>Х600-2029
Погрузочно-разгрузочные работы при автомобильных перевозках-Мусор строительный, т</t>
  </si>
  <si>
    <t>26.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</si>
  <si>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</si>
  <si>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</si>
  <si>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</si>
  <si>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</si>
  <si>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</si>
  <si>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</si>
  <si>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</si>
  <si>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</si>
  <si>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</si>
  <si>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</si>
  <si>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</si>
  <si>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</si>
  <si>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</si>
  <si>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</si>
  <si>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</si>
  <si>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</si>
  <si>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</si>
  <si>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</si>
  <si>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</si>
  <si>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</si>
  <si>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</si>
  <si>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</si>
  <si>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</si>
  <si>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</si>
  <si>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</si>
  <si>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</si>
  <si>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</si>
  <si>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</si>
  <si>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(%=74 - по стр. 1, 3, 5, 7, 16, 18; %=115 - по стр. 2, 4, 6, 8-10, 12, 13, 15, 17, 19-21, 24)</t>
  </si>
  <si>
    <t>.   СМЕТНАЯ ПРИБЫЛЬ - (%=50 - по стр. 1, 3, 5, 7, 16, 18; %=71 - по стр. 2, 4, 6, 8-10, 12, 13, 15, 17, 19-21, 24)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</si>
  <si>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</si>
  <si>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</si>
  <si>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</si>
  <si>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</si>
  <si>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</si>
  <si>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</si>
  <si>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</si>
  <si>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</si>
  <si>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</si>
  <si>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</si>
  <si>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</si>
  <si>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</si>
  <si>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</si>
  <si>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</si>
  <si>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</si>
  <si>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</si>
  <si>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</si>
  <si>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</si>
  <si>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</si>
  <si>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</si>
  <si>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</si>
  <si>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</si>
  <si>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</si>
  <si>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</si>
  <si>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</si>
  <si>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</si>
  <si>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</si>
  <si>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</si>
  <si>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</si>
  <si>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</si>
  <si>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</si>
  <si>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</si>
  <si>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</si>
  <si>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</si>
  <si>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</si>
  <si>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</si>
  <si>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</si>
  <si>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</si>
  <si>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</si>
  <si>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</si>
  <si>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</si>
  <si>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</si>
  <si>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</si>
  <si>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</si>
  <si>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</si>
  <si>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</si>
  <si>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</si>
  <si>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</si>
  <si>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</si>
  <si>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</si>
  <si>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</si>
  <si>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</si>
  <si>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</si>
  <si>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</si>
  <si>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</si>
  <si>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</si>
  <si>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</si>
  <si>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</si>
  <si>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1-35 * 1-35 * 1 &gt;</t>
  </si>
  <si>
    <t xml:space="preserve">          Ремонт внутридомовых инженерных систем. Ремонт холодного и горячего водоснабжения (ХГВС).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</si>
  <si>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</si>
  <si>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</si>
  <si>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</si>
  <si>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</si>
  <si>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</si>
  <si>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</si>
  <si>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</si>
  <si>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</si>
  <si>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</si>
  <si>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</si>
  <si>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</si>
  <si>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</si>
  <si>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</si>
  <si>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</si>
  <si>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</si>
  <si>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</si>
  <si>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</si>
  <si>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</si>
  <si>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</si>
  <si>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</si>
  <si>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</si>
  <si>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</si>
  <si>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</si>
  <si>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</si>
  <si>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</si>
  <si>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</si>
  <si>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</si>
  <si>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</si>
  <si>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</si>
  <si>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</si>
  <si>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</si>
  <si>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</si>
  <si>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</si>
  <si>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</si>
  <si>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</si>
  <si>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</si>
  <si>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</si>
  <si>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</si>
  <si>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</si>
  <si>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</si>
  <si>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</si>
  <si>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</si>
  <si>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</si>
  <si>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</si>
  <si>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</si>
  <si>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</si>
  <si>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</si>
  <si>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</si>
  <si>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</si>
  <si>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</si>
  <si>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</si>
  <si>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</si>
  <si>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</si>
  <si>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</si>
  <si>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</si>
  <si>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</si>
  <si>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</si>
  <si>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</si>
  <si>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</si>
  <si>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</si>
  <si>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</si>
  <si>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</si>
  <si>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</si>
  <si>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</si>
  <si>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</si>
  <si>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</si>
  <si>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</si>
  <si>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</si>
  <si>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</si>
  <si>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</si>
  <si>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</si>
  <si>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</si>
  <si>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</si>
  <si>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</si>
  <si>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</si>
  <si>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</si>
  <si>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</si>
  <si>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</si>
  <si>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</si>
  <si>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</si>
  <si>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</si>
  <si>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</si>
  <si>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</si>
  <si>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</si>
  <si>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</si>
  <si>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</si>
  <si>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</si>
  <si>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</si>
  <si>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</si>
  <si>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</si>
  <si>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</si>
  <si>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</si>
  <si>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</si>
  <si>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</si>
  <si>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</si>
  <si>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</si>
  <si>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</si>
  <si>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</si>
  <si>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</si>
  <si>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</si>
  <si>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</si>
  <si>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</si>
  <si>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</si>
  <si>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</si>
  <si>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</si>
  <si>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</si>
  <si>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</si>
  <si>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</si>
  <si>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</si>
  <si>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</si>
  <si>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</si>
  <si>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</si>
  <si>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</si>
  <si>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</si>
  <si>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</si>
  <si>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</si>
  <si>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</si>
  <si>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</si>
  <si>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</si>
  <si>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</si>
  <si>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</si>
  <si>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</si>
  <si>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</si>
  <si>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</si>
  <si>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</si>
  <si>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</si>
  <si>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</si>
  <si>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</si>
  <si>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</si>
  <si>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</si>
  <si>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</si>
  <si>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</si>
  <si>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</si>
  <si>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</si>
  <si>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</si>
  <si>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</si>
  <si>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</si>
  <si>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</si>
  <si>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</si>
  <si>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</si>
  <si>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</si>
  <si>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</si>
  <si>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</si>
  <si>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</si>
  <si>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</si>
  <si>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</si>
  <si>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</si>
  <si>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</si>
  <si>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</si>
  <si>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</si>
  <si>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</si>
  <si>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</si>
  <si>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</si>
  <si>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</si>
  <si>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</si>
  <si>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</si>
  <si>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</si>
  <si>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</si>
  <si>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</si>
  <si>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</si>
  <si>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Ремонт внутридомовых инженерных систем. Ремонт холодного и горячего водоснабжения (ХГВС).</t>
  </si>
  <si>
    <t>Глобальные начисления: Н3(ЭМ)= 1.2, Н4(ЗПМ)= 1.2, Н5(ОЗП)= 1.2</t>
  </si>
  <si>
    <t xml:space="preserve">   Начисления: Н3(ЭМ)= 1,2*1.25, Н4(ЗПМ)= 1,2*1.25, Н5(ОЗП)= 1,2*1.15</t>
  </si>
  <si>
    <t xml:space="preserve">   Начисления: Н3(ЭМ)= 1,2*1.25, Н5(ОЗП)= 1,2*1.15</t>
  </si>
  <si>
    <t>(должность, подпись, Ф.И.О)</t>
  </si>
  <si>
    <t>Выполнение функций заказчика-застройщика (Технадзор)</t>
  </si>
  <si>
    <t>1,4%</t>
  </si>
  <si>
    <t>ИТОГО С ТЕХНАДЗОРОМ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</si>
</sst>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0" fillId="0" borderId="13" xfId="0" applyNumberForma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6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6.28125" style="1" customWidth="1"/>
    <col min="3" max="3" width="12.281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 customHeight="1">
      <c r="A3" s="40" t="s">
        <v>1</v>
      </c>
      <c r="B3" s="40"/>
      <c r="C3" s="40"/>
      <c r="D3" s="40"/>
      <c r="F3" s="40" t="s">
        <v>2</v>
      </c>
      <c r="G3" s="40"/>
      <c r="H3" s="40"/>
      <c r="I3" s="40"/>
    </row>
    <row r="4" spans="1:9" ht="10.5" customHeight="1">
      <c r="A4" s="41" t="s">
        <v>3</v>
      </c>
      <c r="B4" s="41"/>
      <c r="C4" s="32" t="e">
        <f>F362</f>
        <v>#NAME?</v>
      </c>
      <c r="D4" s="33" t="s">
        <v>4</v>
      </c>
      <c r="F4" s="41" t="s">
        <v>3</v>
      </c>
      <c r="G4" s="41"/>
      <c r="H4" s="32" t="e">
        <f>F362</f>
        <v>#NAME?</v>
      </c>
      <c r="I4" s="33" t="s">
        <v>4</v>
      </c>
    </row>
    <row r="5" spans="1:9" ht="10.5">
      <c r="A5" s="42"/>
      <c r="B5" s="42"/>
      <c r="C5" s="42"/>
      <c r="D5" s="42"/>
      <c r="F5" s="42"/>
      <c r="G5" s="42"/>
      <c r="H5" s="42"/>
      <c r="I5" s="42"/>
    </row>
    <row r="6" spans="1:9" ht="10.5">
      <c r="A6" s="42"/>
      <c r="B6" s="42"/>
      <c r="C6" s="42"/>
      <c r="D6" s="42"/>
      <c r="F6" s="42"/>
      <c r="G6" s="42"/>
      <c r="H6" s="42"/>
      <c r="I6" s="42"/>
    </row>
    <row r="7" spans="1:9" ht="10.5" customHeight="1">
      <c r="A7" s="41" t="s">
        <v>5</v>
      </c>
      <c r="B7" s="41"/>
      <c r="C7" s="41"/>
      <c r="D7" s="41"/>
      <c r="F7" s="41" t="s">
        <v>5</v>
      </c>
      <c r="G7" s="41"/>
      <c r="H7" s="41"/>
      <c r="I7" s="41"/>
    </row>
    <row r="8" spans="1:9" ht="10.5">
      <c r="A8" s="42"/>
      <c r="B8" s="42"/>
      <c r="C8" s="42"/>
      <c r="D8" s="42"/>
      <c r="F8" s="42"/>
      <c r="G8" s="42"/>
      <c r="H8" s="42"/>
      <c r="I8" s="42"/>
    </row>
    <row r="9" spans="1:9" ht="10.5" customHeight="1">
      <c r="A9" s="45" t="s">
        <v>341</v>
      </c>
      <c r="B9" s="41"/>
      <c r="C9" s="41"/>
      <c r="D9" s="41"/>
      <c r="F9" s="45" t="s">
        <v>341</v>
      </c>
      <c r="G9" s="41"/>
      <c r="H9" s="41"/>
      <c r="I9" s="41"/>
    </row>
    <row r="12" spans="2:3" ht="10.5">
      <c r="B12" s="5" t="s">
        <v>6</v>
      </c>
      <c r="C12" s="6" t="s">
        <v>7</v>
      </c>
    </row>
    <row r="13" spans="1:10" ht="10.5">
      <c r="A13" s="46" t="s">
        <v>8</v>
      </c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10.5">
      <c r="A14" s="47" t="s">
        <v>342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2:3" ht="10.5">
      <c r="B15" s="5" t="s">
        <v>9</v>
      </c>
      <c r="C15" s="6" t="s">
        <v>10</v>
      </c>
    </row>
    <row r="16" spans="7:10" ht="10.5">
      <c r="G16" s="5" t="s">
        <v>11</v>
      </c>
      <c r="H16" s="58" t="e">
        <f>TEXT((F347)/1000,"# ##0"&amp;GetSeparator()&amp;"000")</f>
        <v>#NAME?</v>
      </c>
      <c r="I16" s="58"/>
      <c r="J16" s="8" t="s">
        <v>12</v>
      </c>
    </row>
    <row r="17" spans="7:10" ht="10.5">
      <c r="G17" s="5" t="s">
        <v>13</v>
      </c>
      <c r="H17" s="58" t="e">
        <f>TEXT((F297)/1000,"# ##0"&amp;GetSeparator()&amp;"000")</f>
        <v>#NAME?</v>
      </c>
      <c r="I17" s="58"/>
      <c r="J17" s="8" t="s">
        <v>12</v>
      </c>
    </row>
    <row r="18" spans="7:10" ht="10.5">
      <c r="G18" s="5" t="s">
        <v>14</v>
      </c>
      <c r="H18" s="58" t="e">
        <f>TEXT((J360)/1000,"# ##0"&amp;GetSeparator()&amp;"000")</f>
        <v>#NAME?</v>
      </c>
      <c r="I18" s="58"/>
      <c r="J18" s="8" t="s">
        <v>15</v>
      </c>
    </row>
    <row r="19" spans="7:10" ht="10.5">
      <c r="G19" s="5" t="s">
        <v>16</v>
      </c>
      <c r="H19" s="58" t="e">
        <f>TEXT((F357)/1000,"# ##0"&amp;GetSeparator()&amp;"000")</f>
        <v>#NAME?</v>
      </c>
      <c r="I19" s="58"/>
      <c r="J19" s="8" t="s">
        <v>12</v>
      </c>
    </row>
    <row r="20" spans="1:10" ht="10.5">
      <c r="A20" s="50" t="s">
        <v>17</v>
      </c>
      <c r="B20" s="50"/>
      <c r="C20" s="50"/>
      <c r="D20" s="50"/>
      <c r="E20" s="50"/>
      <c r="F20" s="50"/>
      <c r="G20" s="50"/>
      <c r="H20" s="50"/>
      <c r="I20" s="50"/>
      <c r="J20" s="50"/>
    </row>
    <row r="21" ht="4.5" customHeight="1"/>
    <row r="22" spans="1:10" ht="43.5" customHeight="1">
      <c r="A22" s="51" t="s">
        <v>18</v>
      </c>
      <c r="B22" s="51" t="s">
        <v>19</v>
      </c>
      <c r="C22" s="51" t="s">
        <v>20</v>
      </c>
      <c r="D22" s="43" t="s">
        <v>21</v>
      </c>
      <c r="E22" s="44"/>
      <c r="F22" s="43" t="s">
        <v>22</v>
      </c>
      <c r="G22" s="54"/>
      <c r="H22" s="44"/>
      <c r="I22" s="43" t="s">
        <v>23</v>
      </c>
      <c r="J22" s="44"/>
    </row>
    <row r="23" spans="1:10" ht="21.75" customHeight="1">
      <c r="A23" s="52"/>
      <c r="B23" s="52"/>
      <c r="C23" s="52"/>
      <c r="D23" s="9" t="s">
        <v>24</v>
      </c>
      <c r="E23" s="9" t="s">
        <v>25</v>
      </c>
      <c r="F23" s="51" t="s">
        <v>24</v>
      </c>
      <c r="G23" s="51" t="s">
        <v>26</v>
      </c>
      <c r="H23" s="9" t="s">
        <v>25</v>
      </c>
      <c r="I23" s="43" t="s">
        <v>27</v>
      </c>
      <c r="J23" s="44"/>
    </row>
    <row r="24" spans="1:10" ht="43.5" customHeight="1">
      <c r="A24" s="53"/>
      <c r="B24" s="53"/>
      <c r="C24" s="53"/>
      <c r="D24" s="9" t="s">
        <v>26</v>
      </c>
      <c r="E24" s="9" t="s">
        <v>28</v>
      </c>
      <c r="F24" s="53"/>
      <c r="G24" s="53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ht="10.5">
      <c r="B26" s="8" t="s">
        <v>343</v>
      </c>
    </row>
    <row r="27" spans="1:14" ht="10.5">
      <c r="A27" s="41" t="s">
        <v>30</v>
      </c>
      <c r="B27" s="40" t="s">
        <v>31</v>
      </c>
      <c r="C27" s="42">
        <v>0.64</v>
      </c>
      <c r="D27" s="11">
        <f>'Базовые цены за единицу'!B6</f>
        <v>1099.44</v>
      </c>
      <c r="E27" s="11">
        <v>16.81</v>
      </c>
      <c r="F27" s="49">
        <f>'Базовые цены с учетом расхода'!B6</f>
        <v>703.64</v>
      </c>
      <c r="G27" s="49">
        <f>'Базовые цены с учетом расхода'!C6</f>
        <v>616.51</v>
      </c>
      <c r="H27" s="11">
        <f>'Базовые цены с учетом расхода'!D6</f>
        <v>10.76</v>
      </c>
      <c r="I27" s="13">
        <v>91.656</v>
      </c>
      <c r="J27" s="13" t="e">
        <f>'Базовые цены с учетом расхода'!I6</f>
        <v>#NAME?</v>
      </c>
      <c r="K27" s="1" t="s">
        <v>32</v>
      </c>
      <c r="L27" s="1" t="s">
        <v>33</v>
      </c>
      <c r="N27" s="49">
        <f>'Базовые цены с учетом расхода'!F6</f>
        <v>76.37</v>
      </c>
    </row>
    <row r="28" spans="1:14" ht="43.5" customHeight="1">
      <c r="A28" s="42"/>
      <c r="B28" s="42"/>
      <c r="C28" s="42"/>
      <c r="D28" s="12">
        <v>963.3</v>
      </c>
      <c r="E28" s="12">
        <v>3.36</v>
      </c>
      <c r="F28" s="49"/>
      <c r="G28" s="49"/>
      <c r="H28" s="12">
        <f>'Базовые цены с учетом расхода'!E6</f>
        <v>2.15</v>
      </c>
      <c r="I28" s="1">
        <v>0.312</v>
      </c>
      <c r="J28" s="1" t="e">
        <f>'Базовые цены с учетом расхода'!K6</f>
        <v>#NAME?</v>
      </c>
      <c r="K28" s="1" t="s">
        <v>34</v>
      </c>
      <c r="L28" s="1" t="s">
        <v>35</v>
      </c>
      <c r="N28" s="49"/>
    </row>
    <row r="29" spans="2:12" ht="10.5" hidden="1">
      <c r="B29" s="14" t="s">
        <v>36</v>
      </c>
      <c r="C29" s="1">
        <v>74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457.81</v>
      </c>
      <c r="L29" s="4" t="s">
        <v>37</v>
      </c>
    </row>
    <row r="30" spans="2:12" ht="10.5" hidden="1">
      <c r="B30" s="14" t="s">
        <v>38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457.81</v>
      </c>
      <c r="L30" s="4" t="s">
        <v>39</v>
      </c>
    </row>
    <row r="31" spans="2:12" ht="10.5" hidden="1">
      <c r="B31" s="14" t="s">
        <v>40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457.81</v>
      </c>
      <c r="L31" s="4" t="s">
        <v>41</v>
      </c>
    </row>
    <row r="32" spans="2:12" ht="10.5" hidden="1">
      <c r="B32" s="14" t="s">
        <v>42</v>
      </c>
      <c r="C32" s="1">
        <v>50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309.33</v>
      </c>
      <c r="L32" s="4" t="s">
        <v>43</v>
      </c>
    </row>
    <row r="33" spans="2:12" ht="10.5" hidden="1">
      <c r="B33" s="14" t="s">
        <v>44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309.33</v>
      </c>
      <c r="L33" s="4" t="s">
        <v>45</v>
      </c>
    </row>
    <row r="34" spans="2:12" ht="10.5" hidden="1">
      <c r="B34" s="14" t="s">
        <v>46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309.33</v>
      </c>
      <c r="L34" s="4" t="s">
        <v>47</v>
      </c>
    </row>
    <row r="35" spans="1:10" ht="10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4" ht="10.5">
      <c r="A36" s="41" t="s">
        <v>48</v>
      </c>
      <c r="B36" s="40" t="s">
        <v>49</v>
      </c>
      <c r="C36" s="42">
        <v>64</v>
      </c>
      <c r="D36" s="11">
        <f>'Базовые цены за единицу'!B7</f>
        <v>234.1</v>
      </c>
      <c r="E36" s="11">
        <v>3.32</v>
      </c>
      <c r="F36" s="49">
        <f>'Базовые цены с учетом расхода'!B7</f>
        <v>14982.4</v>
      </c>
      <c r="G36" s="49">
        <f>'Базовые цены с учетом расхода'!C7</f>
        <v>785.92</v>
      </c>
      <c r="H36" s="11">
        <f>'Базовые цены с учетом расхода'!D7</f>
        <v>212.48</v>
      </c>
      <c r="I36" s="13">
        <v>1.056942</v>
      </c>
      <c r="J36" s="13" t="e">
        <f>'Базовые цены с учетом расхода'!I7</f>
        <v>#NAME?</v>
      </c>
      <c r="K36" s="1" t="s">
        <v>32</v>
      </c>
      <c r="L36" s="1" t="s">
        <v>33</v>
      </c>
      <c r="N36" s="49">
        <f>'Базовые цены с учетом расхода'!F7</f>
        <v>13984</v>
      </c>
    </row>
    <row r="37" spans="1:14" ht="54.75" customHeight="1">
      <c r="A37" s="42"/>
      <c r="B37" s="42"/>
      <c r="C37" s="42"/>
      <c r="D37" s="12">
        <v>12.28</v>
      </c>
      <c r="E37" s="12">
        <v>0.12</v>
      </c>
      <c r="F37" s="49"/>
      <c r="G37" s="49"/>
      <c r="H37" s="12">
        <f>'Базовые цены с учетом расхода'!E7</f>
        <v>7.68</v>
      </c>
      <c r="I37" s="1">
        <v>0.00735</v>
      </c>
      <c r="J37" s="1" t="e">
        <f>'Базовые цены с учетом расхода'!K7</f>
        <v>#NAME?</v>
      </c>
      <c r="K37" s="1" t="s">
        <v>34</v>
      </c>
      <c r="L37" s="1" t="s">
        <v>35</v>
      </c>
      <c r="N37" s="49"/>
    </row>
    <row r="38" spans="2:10" ht="10.5">
      <c r="B38" s="55" t="s">
        <v>344</v>
      </c>
      <c r="C38" s="55"/>
      <c r="D38" s="55"/>
      <c r="E38" s="55"/>
      <c r="F38" s="55"/>
      <c r="G38" s="55"/>
      <c r="H38" s="55"/>
      <c r="I38" s="55"/>
      <c r="J38" s="55"/>
    </row>
    <row r="39" spans="2:12" ht="10.5" hidden="1">
      <c r="B39" s="14" t="s">
        <v>36</v>
      </c>
      <c r="C39" s="1">
        <v>115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912.64</v>
      </c>
      <c r="L39" s="4" t="s">
        <v>37</v>
      </c>
    </row>
    <row r="40" spans="2:12" ht="10.5" hidden="1">
      <c r="B40" s="14" t="s">
        <v>38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912.64</v>
      </c>
      <c r="L40" s="4" t="s">
        <v>39</v>
      </c>
    </row>
    <row r="41" spans="2:12" ht="10.5" hidden="1">
      <c r="B41" s="14" t="s">
        <v>40</v>
      </c>
      <c r="F41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912.64</v>
      </c>
      <c r="L41" s="4" t="s">
        <v>41</v>
      </c>
    </row>
    <row r="42" spans="2:12" ht="10.5" hidden="1">
      <c r="B42" s="14" t="s">
        <v>42</v>
      </c>
      <c r="C42" s="1">
        <v>71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563.46</v>
      </c>
      <c r="L42" s="4" t="s">
        <v>43</v>
      </c>
    </row>
    <row r="43" spans="2:12" ht="10.5" hidden="1">
      <c r="B43" s="14" t="s">
        <v>44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563.46</v>
      </c>
      <c r="L43" s="4" t="s">
        <v>45</v>
      </c>
    </row>
    <row r="44" spans="2:12" ht="10.5" hidden="1">
      <c r="B44" s="14" t="s">
        <v>46</v>
      </c>
      <c r="F44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563.46</v>
      </c>
      <c r="L44" s="4" t="s">
        <v>47</v>
      </c>
    </row>
    <row r="45" spans="1:10" ht="10.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4" ht="10.5">
      <c r="A46" s="41" t="s">
        <v>50</v>
      </c>
      <c r="B46" s="40" t="s">
        <v>51</v>
      </c>
      <c r="C46" s="42">
        <v>0.24</v>
      </c>
      <c r="D46" s="11">
        <f>'Базовые цены за единицу'!B8</f>
        <v>505.26</v>
      </c>
      <c r="E46" s="11">
        <v>7.7</v>
      </c>
      <c r="F46" s="49">
        <f>'Базовые цены с учетом расхода'!B8</f>
        <v>121.26</v>
      </c>
      <c r="G46" s="49">
        <f>'Базовые цены с учетом расхода'!C8</f>
        <v>104.91</v>
      </c>
      <c r="H46" s="11">
        <f>'Базовые цены с учетом расхода'!D8</f>
        <v>1.85</v>
      </c>
      <c r="I46" s="13">
        <v>41.592</v>
      </c>
      <c r="J46" s="13" t="e">
        <f>'Базовые цены с учетом расхода'!I8</f>
        <v>#NAME?</v>
      </c>
      <c r="K46" s="1" t="s">
        <v>32</v>
      </c>
      <c r="L46" s="1" t="s">
        <v>33</v>
      </c>
      <c r="N46" s="49">
        <f>'Базовые цены с учетом расхода'!F8</f>
        <v>14.5</v>
      </c>
    </row>
    <row r="47" spans="1:14" ht="43.5" customHeight="1">
      <c r="A47" s="42"/>
      <c r="B47" s="42"/>
      <c r="C47" s="42"/>
      <c r="D47" s="12">
        <v>437.14</v>
      </c>
      <c r="E47" s="12">
        <v>1.3</v>
      </c>
      <c r="F47" s="49"/>
      <c r="G47" s="49"/>
      <c r="H47" s="12">
        <f>'Базовые цены с учетом расхода'!E8</f>
        <v>0.31</v>
      </c>
      <c r="I47" s="1">
        <v>0.12</v>
      </c>
      <c r="J47" s="1" t="e">
        <f>'Базовые цены с учетом расхода'!K8</f>
        <v>#NAME?</v>
      </c>
      <c r="K47" s="1" t="s">
        <v>34</v>
      </c>
      <c r="L47" s="1" t="s">
        <v>35</v>
      </c>
      <c r="N47" s="49"/>
    </row>
    <row r="48" spans="2:12" ht="10.5" hidden="1">
      <c r="B48" s="14" t="s">
        <v>36</v>
      </c>
      <c r="C48" s="1">
        <v>74</v>
      </c>
      <c r="F48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77.86</v>
      </c>
      <c r="L48" s="4" t="s">
        <v>37</v>
      </c>
    </row>
    <row r="49" spans="2:12" ht="10.5" hidden="1">
      <c r="B49" s="14" t="s">
        <v>38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77.86</v>
      </c>
      <c r="L49" s="4" t="s">
        <v>39</v>
      </c>
    </row>
    <row r="50" spans="2:12" ht="10.5" hidden="1">
      <c r="B50" s="14" t="s">
        <v>40</v>
      </c>
      <c r="F50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77.86</v>
      </c>
      <c r="L50" s="4" t="s">
        <v>41</v>
      </c>
    </row>
    <row r="51" spans="2:12" ht="10.5" hidden="1">
      <c r="B51" s="14" t="s">
        <v>42</v>
      </c>
      <c r="C51" s="1">
        <v>50</v>
      </c>
      <c r="F51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52.61</v>
      </c>
      <c r="L51" s="4" t="s">
        <v>43</v>
      </c>
    </row>
    <row r="52" spans="2:12" ht="10.5" hidden="1">
      <c r="B52" s="14" t="s">
        <v>44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52.61</v>
      </c>
      <c r="L52" s="4" t="s">
        <v>45</v>
      </c>
    </row>
    <row r="53" spans="2:12" ht="10.5" hidden="1">
      <c r="B53" s="14" t="s">
        <v>46</v>
      </c>
      <c r="F53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52.61</v>
      </c>
      <c r="L53" s="4" t="s">
        <v>47</v>
      </c>
    </row>
    <row r="54" spans="1:10" ht="10.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4" ht="10.5">
      <c r="A55" s="41" t="s">
        <v>52</v>
      </c>
      <c r="B55" s="40" t="s">
        <v>53</v>
      </c>
      <c r="C55" s="42">
        <v>24</v>
      </c>
      <c r="D55" s="11">
        <f>'Базовые цены за единицу'!B9</f>
        <v>84.11</v>
      </c>
      <c r="E55" s="11">
        <v>0.9</v>
      </c>
      <c r="F55" s="49">
        <f>'Базовые цены с учетом расхода'!B9</f>
        <v>2018.64</v>
      </c>
      <c r="G55" s="49">
        <f>'Базовые цены с учетом расхода'!C9</f>
        <v>149.28</v>
      </c>
      <c r="H55" s="11">
        <f>'Базовые цены с учетом расхода'!D9</f>
        <v>21.6</v>
      </c>
      <c r="I55" s="13">
        <v>0.511566</v>
      </c>
      <c r="J55" s="13" t="e">
        <f>'Базовые цены с учетом расхода'!I9</f>
        <v>#NAME?</v>
      </c>
      <c r="K55" s="1" t="s">
        <v>32</v>
      </c>
      <c r="L55" s="1" t="s">
        <v>33</v>
      </c>
      <c r="N55" s="49">
        <f>'Базовые цены с учетом расхода'!F9</f>
        <v>1847.76</v>
      </c>
    </row>
    <row r="56" spans="1:14" ht="54.75" customHeight="1">
      <c r="A56" s="42"/>
      <c r="B56" s="42"/>
      <c r="C56" s="42"/>
      <c r="D56" s="12">
        <v>6.22</v>
      </c>
      <c r="E56" s="12">
        <v>0.03</v>
      </c>
      <c r="F56" s="49"/>
      <c r="G56" s="49"/>
      <c r="H56" s="12">
        <f>'Базовые цены с учетом расхода'!E9</f>
        <v>0.72</v>
      </c>
      <c r="I56" s="1">
        <v>0.00225</v>
      </c>
      <c r="J56" s="1" t="e">
        <f>'Базовые цены с учетом расхода'!K9</f>
        <v>#NAME?</v>
      </c>
      <c r="K56" s="1" t="s">
        <v>34</v>
      </c>
      <c r="L56" s="1" t="s">
        <v>35</v>
      </c>
      <c r="N56" s="49"/>
    </row>
    <row r="57" spans="2:10" ht="10.5">
      <c r="B57" s="55" t="s">
        <v>344</v>
      </c>
      <c r="C57" s="55"/>
      <c r="D57" s="55"/>
      <c r="E57" s="55"/>
      <c r="F57" s="55"/>
      <c r="G57" s="55"/>
      <c r="H57" s="55"/>
      <c r="I57" s="55"/>
      <c r="J57" s="55"/>
    </row>
    <row r="58" spans="2:12" ht="10.5" hidden="1">
      <c r="B58" s="14" t="s">
        <v>36</v>
      </c>
      <c r="C58" s="1">
        <v>115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172.5</v>
      </c>
      <c r="L58" s="4" t="s">
        <v>37</v>
      </c>
    </row>
    <row r="59" spans="2:12" ht="10.5" hidden="1">
      <c r="B59" s="14" t="s">
        <v>38</v>
      </c>
      <c r="F59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172.5</v>
      </c>
      <c r="L59" s="4" t="s">
        <v>39</v>
      </c>
    </row>
    <row r="60" spans="2:12" ht="10.5" hidden="1">
      <c r="B60" s="14" t="s">
        <v>40</v>
      </c>
      <c r="F60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172.5</v>
      </c>
      <c r="L60" s="4" t="s">
        <v>41</v>
      </c>
    </row>
    <row r="61" spans="2:12" ht="10.5" hidden="1">
      <c r="B61" s="14" t="s">
        <v>42</v>
      </c>
      <c r="C61" s="1">
        <v>71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106.5</v>
      </c>
      <c r="L61" s="4" t="s">
        <v>43</v>
      </c>
    </row>
    <row r="62" spans="2:12" ht="10.5" hidden="1">
      <c r="B62" s="14" t="s">
        <v>44</v>
      </c>
      <c r="F62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106.5</v>
      </c>
      <c r="L62" s="4" t="s">
        <v>45</v>
      </c>
    </row>
    <row r="63" spans="2:12" ht="10.5" hidden="1">
      <c r="B63" s="14" t="s">
        <v>46</v>
      </c>
      <c r="F63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106.5</v>
      </c>
      <c r="L63" s="4" t="s">
        <v>47</v>
      </c>
    </row>
    <row r="64" spans="1:10" ht="10.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4" ht="10.5">
      <c r="A65" s="41" t="s">
        <v>54</v>
      </c>
      <c r="B65" s="40" t="s">
        <v>31</v>
      </c>
      <c r="C65" s="42">
        <v>0.6</v>
      </c>
      <c r="D65" s="11">
        <f>'Базовые цены за единицу'!B10</f>
        <v>1099.44</v>
      </c>
      <c r="E65" s="11">
        <v>16.81</v>
      </c>
      <c r="F65" s="49">
        <f>'Базовые цены с учетом расхода'!B10</f>
        <v>659.67</v>
      </c>
      <c r="G65" s="49">
        <f>'Базовые цены с учетом расхода'!C10</f>
        <v>577.98</v>
      </c>
      <c r="H65" s="11">
        <f>'Базовые цены с учетом расхода'!D10</f>
        <v>10.09</v>
      </c>
      <c r="I65" s="13">
        <v>91.656</v>
      </c>
      <c r="J65" s="13" t="e">
        <f>'Базовые цены с учетом расхода'!I10</f>
        <v>#NAME?</v>
      </c>
      <c r="K65" s="1" t="s">
        <v>32</v>
      </c>
      <c r="L65" s="1" t="s">
        <v>33</v>
      </c>
      <c r="N65" s="49">
        <f>'Базовые цены с учетом расхода'!F10</f>
        <v>71.6</v>
      </c>
    </row>
    <row r="66" spans="1:14" ht="43.5" customHeight="1">
      <c r="A66" s="42"/>
      <c r="B66" s="42"/>
      <c r="C66" s="42"/>
      <c r="D66" s="12">
        <v>963.3</v>
      </c>
      <c r="E66" s="12">
        <v>3.36</v>
      </c>
      <c r="F66" s="49"/>
      <c r="G66" s="49"/>
      <c r="H66" s="12">
        <f>'Базовые цены с учетом расхода'!E10</f>
        <v>2.02</v>
      </c>
      <c r="I66" s="1">
        <v>0.312</v>
      </c>
      <c r="J66" s="1" t="e">
        <f>'Базовые цены с учетом расхода'!K10</f>
        <v>#NAME?</v>
      </c>
      <c r="K66" s="1" t="s">
        <v>34</v>
      </c>
      <c r="L66" s="1" t="s">
        <v>35</v>
      </c>
      <c r="N66" s="49"/>
    </row>
    <row r="67" spans="2:12" ht="10.5" hidden="1">
      <c r="B67" s="14" t="s">
        <v>36</v>
      </c>
      <c r="C67" s="1">
        <v>74</v>
      </c>
      <c r="F67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429.2</v>
      </c>
      <c r="L67" s="4" t="s">
        <v>37</v>
      </c>
    </row>
    <row r="68" spans="2:12" ht="10.5" hidden="1">
      <c r="B68" s="14" t="s">
        <v>38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429.2</v>
      </c>
      <c r="L68" s="4" t="s">
        <v>39</v>
      </c>
    </row>
    <row r="69" spans="2:12" ht="10.5" hidden="1">
      <c r="B69" s="14" t="s">
        <v>40</v>
      </c>
      <c r="F69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429.2</v>
      </c>
      <c r="L69" s="4" t="s">
        <v>41</v>
      </c>
    </row>
    <row r="70" spans="2:12" ht="10.5" hidden="1">
      <c r="B70" s="14" t="s">
        <v>42</v>
      </c>
      <c r="C70" s="1">
        <v>50</v>
      </c>
      <c r="F70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290</v>
      </c>
      <c r="L70" s="4" t="s">
        <v>43</v>
      </c>
    </row>
    <row r="71" spans="2:12" ht="10.5" hidden="1">
      <c r="B71" s="14" t="s">
        <v>44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290</v>
      </c>
      <c r="L71" s="4" t="s">
        <v>45</v>
      </c>
    </row>
    <row r="72" spans="2:12" ht="10.5" hidden="1">
      <c r="B72" s="14" t="s">
        <v>46</v>
      </c>
      <c r="F72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290</v>
      </c>
      <c r="L72" s="4" t="s">
        <v>47</v>
      </c>
    </row>
    <row r="73" spans="1:10" ht="10.5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4" ht="10.5">
      <c r="A74" s="41" t="s">
        <v>55</v>
      </c>
      <c r="B74" s="40" t="s">
        <v>56</v>
      </c>
      <c r="C74" s="42">
        <v>60</v>
      </c>
      <c r="D74" s="11">
        <f>'Базовые цены за единицу'!B11</f>
        <v>173.72</v>
      </c>
      <c r="E74" s="11">
        <v>2.18</v>
      </c>
      <c r="F74" s="49">
        <f>'Базовые цены с учетом расхода'!B11</f>
        <v>10423.2</v>
      </c>
      <c r="G74" s="49">
        <f>'Базовые цены с учетом расхода'!C11</f>
        <v>586.8</v>
      </c>
      <c r="H74" s="11">
        <f>'Базовые цены с учетом расхода'!D11</f>
        <v>130.8</v>
      </c>
      <c r="I74" s="13">
        <v>0.84249</v>
      </c>
      <c r="J74" s="13" t="e">
        <f>'Базовые цены с учетом расхода'!I11</f>
        <v>#NAME?</v>
      </c>
      <c r="K74" s="1" t="s">
        <v>32</v>
      </c>
      <c r="L74" s="1" t="s">
        <v>33</v>
      </c>
      <c r="N74" s="49">
        <f>'Базовые цены с учетом расхода'!F11</f>
        <v>9705.6</v>
      </c>
    </row>
    <row r="75" spans="1:14" ht="54.75" customHeight="1">
      <c r="A75" s="42"/>
      <c r="B75" s="42"/>
      <c r="C75" s="42"/>
      <c r="D75" s="12">
        <v>9.78</v>
      </c>
      <c r="E75" s="12">
        <v>0.08</v>
      </c>
      <c r="F75" s="49"/>
      <c r="G75" s="49"/>
      <c r="H75" s="12">
        <f>'Базовые цены с учетом расхода'!E11</f>
        <v>4.8</v>
      </c>
      <c r="I75" s="1">
        <v>0.0042</v>
      </c>
      <c r="J75" s="1" t="e">
        <f>'Базовые цены с учетом расхода'!K11</f>
        <v>#NAME?</v>
      </c>
      <c r="K75" s="1" t="s">
        <v>34</v>
      </c>
      <c r="L75" s="1" t="s">
        <v>35</v>
      </c>
      <c r="N75" s="49"/>
    </row>
    <row r="76" spans="2:10" ht="10.5">
      <c r="B76" s="55" t="s">
        <v>344</v>
      </c>
      <c r="C76" s="55"/>
      <c r="D76" s="55"/>
      <c r="E76" s="55"/>
      <c r="F76" s="55"/>
      <c r="G76" s="55"/>
      <c r="H76" s="55"/>
      <c r="I76" s="55"/>
      <c r="J76" s="55"/>
    </row>
    <row r="77" spans="2:12" ht="10.5" hidden="1">
      <c r="B77" s="14" t="s">
        <v>36</v>
      </c>
      <c r="C77" s="1">
        <v>115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680.34</v>
      </c>
      <c r="L77" s="4" t="s">
        <v>37</v>
      </c>
    </row>
    <row r="78" spans="2:12" ht="10.5" hidden="1">
      <c r="B78" s="14" t="s">
        <v>38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680.34</v>
      </c>
      <c r="L78" s="4" t="s">
        <v>39</v>
      </c>
    </row>
    <row r="79" spans="2:12" ht="10.5" hidden="1">
      <c r="B79" s="14" t="s">
        <v>40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680.34</v>
      </c>
      <c r="L79" s="4" t="s">
        <v>41</v>
      </c>
    </row>
    <row r="80" spans="2:12" ht="10.5" hidden="1">
      <c r="B80" s="14" t="s">
        <v>42</v>
      </c>
      <c r="C80" s="1">
        <v>71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420.04</v>
      </c>
      <c r="L80" s="4" t="s">
        <v>43</v>
      </c>
    </row>
    <row r="81" spans="2:12" ht="10.5" hidden="1">
      <c r="B81" s="14" t="s">
        <v>44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420.04</v>
      </c>
      <c r="L81" s="4" t="s">
        <v>45</v>
      </c>
    </row>
    <row r="82" spans="2:12" ht="10.5" hidden="1">
      <c r="B82" s="14" t="s">
        <v>46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420.04</v>
      </c>
      <c r="L82" s="4" t="s">
        <v>47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41" t="s">
        <v>57</v>
      </c>
      <c r="B84" s="40" t="s">
        <v>51</v>
      </c>
      <c r="C84" s="42">
        <v>0.24</v>
      </c>
      <c r="D84" s="11">
        <f>'Базовые цены за единицу'!B12</f>
        <v>505.26</v>
      </c>
      <c r="E84" s="11">
        <v>7.7</v>
      </c>
      <c r="F84" s="49">
        <f>'Базовые цены с учетом расхода'!B12</f>
        <v>121.26</v>
      </c>
      <c r="G84" s="49">
        <f>'Базовые цены с учетом расхода'!C12</f>
        <v>104.91</v>
      </c>
      <c r="H84" s="11">
        <f>'Базовые цены с учетом расхода'!D12</f>
        <v>1.85</v>
      </c>
      <c r="I84" s="13">
        <v>41.592</v>
      </c>
      <c r="J84" s="13" t="e">
        <f>'Базовые цены с учетом расхода'!I12</f>
        <v>#NAME?</v>
      </c>
      <c r="K84" s="1" t="s">
        <v>32</v>
      </c>
      <c r="L84" s="1" t="s">
        <v>33</v>
      </c>
      <c r="N84" s="49">
        <f>'Базовые цены с учетом расхода'!F12</f>
        <v>14.5</v>
      </c>
    </row>
    <row r="85" spans="1:14" ht="43.5" customHeight="1">
      <c r="A85" s="42"/>
      <c r="B85" s="42"/>
      <c r="C85" s="42"/>
      <c r="D85" s="12">
        <v>437.14</v>
      </c>
      <c r="E85" s="12">
        <v>1.3</v>
      </c>
      <c r="F85" s="49"/>
      <c r="G85" s="49"/>
      <c r="H85" s="12">
        <f>'Базовые цены с учетом расхода'!E12</f>
        <v>0.31</v>
      </c>
      <c r="I85" s="1">
        <v>0.12</v>
      </c>
      <c r="J85" s="1" t="e">
        <f>'Базовые цены с учетом расхода'!K12</f>
        <v>#NAME?</v>
      </c>
      <c r="K85" s="1" t="s">
        <v>34</v>
      </c>
      <c r="L85" s="1" t="s">
        <v>35</v>
      </c>
      <c r="N85" s="49"/>
    </row>
    <row r="86" spans="2:12" ht="10.5" hidden="1">
      <c r="B86" s="14" t="s">
        <v>36</v>
      </c>
      <c r="C86" s="1">
        <v>74</v>
      </c>
      <c r="F86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77.86</v>
      </c>
      <c r="L86" s="4" t="s">
        <v>37</v>
      </c>
    </row>
    <row r="87" spans="2:12" ht="10.5" hidden="1">
      <c r="B87" s="14" t="s">
        <v>38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77.86</v>
      </c>
      <c r="L87" s="4" t="s">
        <v>39</v>
      </c>
    </row>
    <row r="88" spans="2:12" ht="10.5" hidden="1">
      <c r="B88" s="14" t="s">
        <v>40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77.86</v>
      </c>
      <c r="L88" s="4" t="s">
        <v>41</v>
      </c>
    </row>
    <row r="89" spans="2:12" ht="10.5" hidden="1">
      <c r="B89" s="14" t="s">
        <v>42</v>
      </c>
      <c r="C89" s="1">
        <v>50</v>
      </c>
      <c r="F89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52.61</v>
      </c>
      <c r="L89" s="4" t="s">
        <v>43</v>
      </c>
    </row>
    <row r="90" spans="2:12" ht="10.5" hidden="1">
      <c r="B90" s="14" t="s">
        <v>44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52.61</v>
      </c>
      <c r="L90" s="4" t="s">
        <v>45</v>
      </c>
    </row>
    <row r="91" spans="2:12" ht="10.5" hidden="1">
      <c r="B91" s="14" t="s">
        <v>46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52.61</v>
      </c>
      <c r="L91" s="4" t="s">
        <v>47</v>
      </c>
    </row>
    <row r="92" spans="1:10" ht="10.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4" ht="10.5">
      <c r="A93" s="41" t="s">
        <v>58</v>
      </c>
      <c r="B93" s="40" t="s">
        <v>59</v>
      </c>
      <c r="C93" s="42">
        <v>24</v>
      </c>
      <c r="D93" s="11">
        <f>'Базовые цены за единицу'!B13</f>
        <v>71.99</v>
      </c>
      <c r="E93" s="11">
        <v>0.9</v>
      </c>
      <c r="F93" s="49">
        <f>'Базовые цены с учетом расхода'!B13</f>
        <v>1727.76</v>
      </c>
      <c r="G93" s="49">
        <f>'Базовые цены с учетом расхода'!C13</f>
        <v>149.28</v>
      </c>
      <c r="H93" s="11">
        <f>'Базовые цены с учетом расхода'!D13</f>
        <v>21.6</v>
      </c>
      <c r="I93" s="13">
        <v>0.511566</v>
      </c>
      <c r="J93" s="13" t="e">
        <f>'Базовые цены с учетом расхода'!I13</f>
        <v>#NAME?</v>
      </c>
      <c r="K93" s="1" t="s">
        <v>32</v>
      </c>
      <c r="L93" s="1" t="s">
        <v>33</v>
      </c>
      <c r="N93" s="49">
        <f>'Базовые цены с учетом расхода'!F13</f>
        <v>1556.88</v>
      </c>
    </row>
    <row r="94" spans="1:14" ht="54.75" customHeight="1">
      <c r="A94" s="42"/>
      <c r="B94" s="42"/>
      <c r="C94" s="42"/>
      <c r="D94" s="12">
        <v>6.22</v>
      </c>
      <c r="E94" s="12">
        <v>0.03</v>
      </c>
      <c r="F94" s="49"/>
      <c r="G94" s="49"/>
      <c r="H94" s="12">
        <f>'Базовые цены с учетом расхода'!E13</f>
        <v>0.72</v>
      </c>
      <c r="I94" s="1">
        <v>0.00225</v>
      </c>
      <c r="J94" s="1" t="e">
        <f>'Базовые цены с учетом расхода'!K13</f>
        <v>#NAME?</v>
      </c>
      <c r="K94" s="1" t="s">
        <v>34</v>
      </c>
      <c r="L94" s="1" t="s">
        <v>35</v>
      </c>
      <c r="N94" s="49"/>
    </row>
    <row r="95" spans="2:10" ht="10.5">
      <c r="B95" s="55" t="s">
        <v>344</v>
      </c>
      <c r="C95" s="55"/>
      <c r="D95" s="55"/>
      <c r="E95" s="55"/>
      <c r="F95" s="55"/>
      <c r="G95" s="55"/>
      <c r="H95" s="55"/>
      <c r="I95" s="55"/>
      <c r="J95" s="55"/>
    </row>
    <row r="96" spans="2:12" ht="10.5" hidden="1">
      <c r="B96" s="14" t="s">
        <v>36</v>
      </c>
      <c r="C96" s="1">
        <v>115</v>
      </c>
      <c r="F96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172.5</v>
      </c>
      <c r="L96" s="4" t="s">
        <v>37</v>
      </c>
    </row>
    <row r="97" spans="2:12" ht="10.5" hidden="1">
      <c r="B97" s="14" t="s">
        <v>38</v>
      </c>
      <c r="F97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172.5</v>
      </c>
      <c r="L97" s="4" t="s">
        <v>39</v>
      </c>
    </row>
    <row r="98" spans="2:12" ht="10.5" hidden="1">
      <c r="B98" s="14" t="s">
        <v>40</v>
      </c>
      <c r="F98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172.5</v>
      </c>
      <c r="L98" s="4" t="s">
        <v>41</v>
      </c>
    </row>
    <row r="99" spans="2:12" ht="10.5" hidden="1">
      <c r="B99" s="14" t="s">
        <v>42</v>
      </c>
      <c r="C99" s="1">
        <v>71</v>
      </c>
      <c r="F99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106.5</v>
      </c>
      <c r="L99" s="4" t="s">
        <v>43</v>
      </c>
    </row>
    <row r="100" spans="2:12" ht="10.5" hidden="1">
      <c r="B100" s="14" t="s">
        <v>44</v>
      </c>
      <c r="F100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106.5</v>
      </c>
      <c r="L100" s="4" t="s">
        <v>45</v>
      </c>
    </row>
    <row r="101" spans="2:12" ht="10.5" hidden="1">
      <c r="B101" s="14" t="s">
        <v>46</v>
      </c>
      <c r="F101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106.5</v>
      </c>
      <c r="L101" s="4" t="s">
        <v>47</v>
      </c>
    </row>
    <row r="102" spans="1:10" ht="10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4" ht="10.5">
      <c r="A103" s="41" t="s">
        <v>60</v>
      </c>
      <c r="B103" s="40" t="s">
        <v>61</v>
      </c>
      <c r="C103" s="42">
        <v>16</v>
      </c>
      <c r="D103" s="11">
        <f>'Базовые цены за единицу'!B14</f>
        <v>165</v>
      </c>
      <c r="E103" s="11">
        <v>7.44</v>
      </c>
      <c r="F103" s="49">
        <f>'Базовые цены с учетом расхода'!B14</f>
        <v>2640</v>
      </c>
      <c r="G103" s="49">
        <f>'Базовые цены с учетом расхода'!C14</f>
        <v>1234.88</v>
      </c>
      <c r="H103" s="11">
        <f>'Базовые цены с учетом расхода'!D14</f>
        <v>119.04</v>
      </c>
      <c r="I103" s="13">
        <v>6.1548</v>
      </c>
      <c r="J103" s="13" t="e">
        <f>'Базовые цены с учетом расхода'!I14</f>
        <v>#NAME?</v>
      </c>
      <c r="K103" s="1" t="s">
        <v>32</v>
      </c>
      <c r="L103" s="1" t="s">
        <v>33</v>
      </c>
      <c r="N103" s="49">
        <f>'Базовые цены с учетом расхода'!F14</f>
        <v>1286.08</v>
      </c>
    </row>
    <row r="104" spans="1:14" ht="43.5" customHeight="1">
      <c r="A104" s="42"/>
      <c r="B104" s="42"/>
      <c r="C104" s="42"/>
      <c r="D104" s="12">
        <v>77.18</v>
      </c>
      <c r="E104" s="12"/>
      <c r="F104" s="49"/>
      <c r="G104" s="49"/>
      <c r="H104" s="12">
        <f>'Базовые цены с учетом расхода'!E14</f>
        <v>0</v>
      </c>
      <c r="J104" s="1" t="e">
        <f>'Базовые цены с учетом расхода'!K14</f>
        <v>#NAME?</v>
      </c>
      <c r="K104" s="1" t="s">
        <v>34</v>
      </c>
      <c r="L104" s="1" t="s">
        <v>35</v>
      </c>
      <c r="N104" s="49"/>
    </row>
    <row r="105" spans="2:10" ht="10.5">
      <c r="B105" s="55" t="s">
        <v>345</v>
      </c>
      <c r="C105" s="55"/>
      <c r="D105" s="55"/>
      <c r="E105" s="55"/>
      <c r="F105" s="55"/>
      <c r="G105" s="55"/>
      <c r="H105" s="55"/>
      <c r="I105" s="55"/>
      <c r="J105" s="55"/>
    </row>
    <row r="106" spans="2:12" ht="10.5" hidden="1">
      <c r="B106" s="14" t="s">
        <v>36</v>
      </c>
      <c r="C106" s="1">
        <v>115</v>
      </c>
      <c r="F106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1420.11</v>
      </c>
      <c r="L106" s="4" t="s">
        <v>37</v>
      </c>
    </row>
    <row r="107" spans="2:12" ht="10.5" hidden="1">
      <c r="B107" s="14" t="s">
        <v>38</v>
      </c>
      <c r="F107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1420.11</v>
      </c>
      <c r="L107" s="4" t="s">
        <v>39</v>
      </c>
    </row>
    <row r="108" spans="2:12" ht="10.5" hidden="1">
      <c r="B108" s="14" t="s">
        <v>40</v>
      </c>
      <c r="F108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1420.11</v>
      </c>
      <c r="L108" s="4" t="s">
        <v>41</v>
      </c>
    </row>
    <row r="109" spans="2:12" ht="10.5" hidden="1">
      <c r="B109" s="14" t="s">
        <v>42</v>
      </c>
      <c r="C109" s="1">
        <v>71</v>
      </c>
      <c r="F109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876.76</v>
      </c>
      <c r="L109" s="4" t="s">
        <v>43</v>
      </c>
    </row>
    <row r="110" spans="2:12" ht="10.5" hidden="1">
      <c r="B110" s="14" t="s">
        <v>44</v>
      </c>
      <c r="F110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876.76</v>
      </c>
      <c r="L110" s="4" t="s">
        <v>45</v>
      </c>
    </row>
    <row r="111" spans="2:12" ht="10.5" hidden="1">
      <c r="B111" s="14" t="s">
        <v>46</v>
      </c>
      <c r="F111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876.76</v>
      </c>
      <c r="L111" s="4" t="s">
        <v>47</v>
      </c>
    </row>
    <row r="112" spans="1:10" ht="10.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4" ht="10.5">
      <c r="A113" s="41" t="s">
        <v>62</v>
      </c>
      <c r="B113" s="40" t="s">
        <v>63</v>
      </c>
      <c r="C113" s="42">
        <v>16</v>
      </c>
      <c r="D113" s="11">
        <f>'Базовые цены за единицу'!B15</f>
        <v>58.85</v>
      </c>
      <c r="E113" s="11">
        <v>7.01</v>
      </c>
      <c r="F113" s="49">
        <f>'Базовые цены с учетом расхода'!B15</f>
        <v>941.6</v>
      </c>
      <c r="G113" s="49">
        <f>'Базовые цены с учетом расхода'!C15</f>
        <v>372.64</v>
      </c>
      <c r="H113" s="11">
        <f>'Базовые цены с учетом расхода'!D15</f>
        <v>112.16</v>
      </c>
      <c r="I113" s="13">
        <v>2.0286</v>
      </c>
      <c r="J113" s="13" t="e">
        <f>'Базовые цены с учетом расхода'!I15</f>
        <v>#NAME?</v>
      </c>
      <c r="K113" s="1" t="s">
        <v>32</v>
      </c>
      <c r="L113" s="1" t="s">
        <v>33</v>
      </c>
      <c r="N113" s="49">
        <f>'Базовые цены с учетом расхода'!F15</f>
        <v>456.8</v>
      </c>
    </row>
    <row r="114" spans="1:14" ht="54.75" customHeight="1">
      <c r="A114" s="42"/>
      <c r="B114" s="42"/>
      <c r="C114" s="42"/>
      <c r="D114" s="12">
        <v>23.29</v>
      </c>
      <c r="E114" s="12"/>
      <c r="F114" s="49"/>
      <c r="G114" s="49"/>
      <c r="H114" s="12">
        <f>'Базовые цены с учетом расхода'!E15</f>
        <v>0</v>
      </c>
      <c r="J114" s="1" t="e">
        <f>'Базовые цены с учетом расхода'!K15</f>
        <v>#NAME?</v>
      </c>
      <c r="K114" s="1" t="s">
        <v>34</v>
      </c>
      <c r="L114" s="1" t="s">
        <v>35</v>
      </c>
      <c r="N114" s="49"/>
    </row>
    <row r="115" spans="2:10" ht="10.5">
      <c r="B115" s="55" t="s">
        <v>345</v>
      </c>
      <c r="C115" s="55"/>
      <c r="D115" s="55"/>
      <c r="E115" s="55"/>
      <c r="F115" s="55"/>
      <c r="G115" s="55"/>
      <c r="H115" s="55"/>
      <c r="I115" s="55"/>
      <c r="J115" s="55"/>
    </row>
    <row r="116" spans="2:12" ht="10.5" hidden="1">
      <c r="B116" s="14" t="s">
        <v>36</v>
      </c>
      <c r="C116" s="1">
        <v>115</v>
      </c>
      <c r="F116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428.54</v>
      </c>
      <c r="L116" s="4" t="s">
        <v>37</v>
      </c>
    </row>
    <row r="117" spans="2:12" ht="10.5" hidden="1">
      <c r="B117" s="14" t="s">
        <v>38</v>
      </c>
      <c r="F117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428.54</v>
      </c>
      <c r="L117" s="4" t="s">
        <v>39</v>
      </c>
    </row>
    <row r="118" spans="2:12" ht="10.5" hidden="1">
      <c r="B118" s="14" t="s">
        <v>40</v>
      </c>
      <c r="F118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428.54</v>
      </c>
      <c r="L118" s="4" t="s">
        <v>41</v>
      </c>
    </row>
    <row r="119" spans="2:12" ht="10.5" hidden="1">
      <c r="B119" s="14" t="s">
        <v>42</v>
      </c>
      <c r="C119" s="1">
        <v>71</v>
      </c>
      <c r="F119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264.57</v>
      </c>
      <c r="L119" s="4" t="s">
        <v>43</v>
      </c>
    </row>
    <row r="120" spans="2:12" ht="10.5" hidden="1">
      <c r="B120" s="14" t="s">
        <v>44</v>
      </c>
      <c r="F120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264.57</v>
      </c>
      <c r="L120" s="4" t="s">
        <v>45</v>
      </c>
    </row>
    <row r="121" spans="2:12" ht="10.5" hidden="1">
      <c r="B121" s="14" t="s">
        <v>46</v>
      </c>
      <c r="F121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264.57</v>
      </c>
      <c r="L121" s="4" t="s">
        <v>47</v>
      </c>
    </row>
    <row r="122" spans="1:10" ht="10.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4" ht="10.5">
      <c r="A123" s="41" t="s">
        <v>64</v>
      </c>
      <c r="B123" s="40" t="s">
        <v>65</v>
      </c>
      <c r="C123" s="42">
        <v>16</v>
      </c>
      <c r="D123" s="11">
        <f>'Базовые цены за единицу'!B16</f>
        <v>67.8</v>
      </c>
      <c r="E123" s="11"/>
      <c r="F123" s="49">
        <f>'Базовые цены с учетом расхода'!B16</f>
        <v>1084.8</v>
      </c>
      <c r="G123" s="49">
        <f>'Базовые цены с учетом расхода'!C16</f>
        <v>0</v>
      </c>
      <c r="H123" s="11">
        <f>'Базовые цены с учетом расхода'!D16</f>
        <v>0</v>
      </c>
      <c r="I123" s="13"/>
      <c r="J123" s="13" t="e">
        <f>'Базовые цены с учетом расхода'!I16</f>
        <v>#NAME?</v>
      </c>
      <c r="K123" s="1" t="s">
        <v>32</v>
      </c>
      <c r="L123" s="1" t="s">
        <v>33</v>
      </c>
      <c r="N123" s="49">
        <f>'Базовые цены с учетом расхода'!F16</f>
        <v>1084.8</v>
      </c>
    </row>
    <row r="124" spans="1:14" ht="43.5" customHeight="1">
      <c r="A124" s="42"/>
      <c r="B124" s="42"/>
      <c r="C124" s="42"/>
      <c r="D124" s="12"/>
      <c r="E124" s="12"/>
      <c r="F124" s="49"/>
      <c r="G124" s="49"/>
      <c r="H124" s="12">
        <f>'Базовые цены с учетом расхода'!E16</f>
        <v>0</v>
      </c>
      <c r="J124" s="1" t="e">
        <f>'Базовые цены с учетом расхода'!K16</f>
        <v>#NAME?</v>
      </c>
      <c r="K124" s="1" t="s">
        <v>34</v>
      </c>
      <c r="L124" s="1" t="s">
        <v>35</v>
      </c>
      <c r="N124" s="49"/>
    </row>
    <row r="125" spans="2:12" ht="10.5" hidden="1">
      <c r="B125" s="14" t="s">
        <v>36</v>
      </c>
      <c r="C125" s="1">
        <v>0</v>
      </c>
      <c r="F125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5" s="4" t="s">
        <v>37</v>
      </c>
    </row>
    <row r="126" spans="2:12" ht="10.5" hidden="1">
      <c r="B126" s="14" t="s">
        <v>38</v>
      </c>
      <c r="F126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6" s="4" t="s">
        <v>39</v>
      </c>
    </row>
    <row r="127" spans="2:12" ht="10.5" hidden="1">
      <c r="B127" s="14" t="s">
        <v>40</v>
      </c>
      <c r="F127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27" s="4" t="s">
        <v>41</v>
      </c>
    </row>
    <row r="128" spans="2:12" ht="10.5" hidden="1">
      <c r="B128" s="14" t="s">
        <v>42</v>
      </c>
      <c r="C128" s="1">
        <v>0</v>
      </c>
      <c r="F128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28" s="4" t="s">
        <v>43</v>
      </c>
    </row>
    <row r="129" spans="2:12" ht="10.5" hidden="1">
      <c r="B129" s="14" t="s">
        <v>44</v>
      </c>
      <c r="F129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29" s="4" t="s">
        <v>45</v>
      </c>
    </row>
    <row r="130" spans="2:12" ht="10.5" hidden="1">
      <c r="B130" s="14" t="s">
        <v>46</v>
      </c>
      <c r="F130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30" s="4" t="s">
        <v>47</v>
      </c>
    </row>
    <row r="131" spans="1:10" ht="10.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4" ht="10.5">
      <c r="A132" s="41" t="s">
        <v>66</v>
      </c>
      <c r="B132" s="40" t="s">
        <v>67</v>
      </c>
      <c r="C132" s="42">
        <v>16</v>
      </c>
      <c r="D132" s="11">
        <f>'Базовые цены за единицу'!B17</f>
        <v>115.96</v>
      </c>
      <c r="E132" s="11">
        <v>7.44</v>
      </c>
      <c r="F132" s="49">
        <f>'Базовые цены с учетом расхода'!B17</f>
        <v>1855.36</v>
      </c>
      <c r="G132" s="49">
        <f>'Базовые цены с учетом расхода'!C17</f>
        <v>1234.88</v>
      </c>
      <c r="H132" s="11">
        <f>'Базовые цены с учетом расхода'!D17</f>
        <v>119.04</v>
      </c>
      <c r="I132" s="13">
        <v>6.1548</v>
      </c>
      <c r="J132" s="13" t="e">
        <f>'Базовые цены с учетом расхода'!I17</f>
        <v>#NAME?</v>
      </c>
      <c r="K132" s="1" t="s">
        <v>32</v>
      </c>
      <c r="L132" s="1" t="s">
        <v>33</v>
      </c>
      <c r="N132" s="49">
        <f>'Базовые цены с учетом расхода'!F17</f>
        <v>501.44</v>
      </c>
    </row>
    <row r="133" spans="1:14" ht="43.5" customHeight="1">
      <c r="A133" s="42"/>
      <c r="B133" s="42"/>
      <c r="C133" s="42"/>
      <c r="D133" s="12">
        <v>77.18</v>
      </c>
      <c r="E133" s="12"/>
      <c r="F133" s="49"/>
      <c r="G133" s="49"/>
      <c r="H133" s="12">
        <f>'Базовые цены с учетом расхода'!E17</f>
        <v>0</v>
      </c>
      <c r="J133" s="1" t="e">
        <f>'Базовые цены с учетом расхода'!K17</f>
        <v>#NAME?</v>
      </c>
      <c r="K133" s="1" t="s">
        <v>34</v>
      </c>
      <c r="L133" s="1" t="s">
        <v>35</v>
      </c>
      <c r="N133" s="49"/>
    </row>
    <row r="134" spans="2:10" ht="10.5">
      <c r="B134" s="55" t="s">
        <v>345</v>
      </c>
      <c r="C134" s="55"/>
      <c r="D134" s="55"/>
      <c r="E134" s="55"/>
      <c r="F134" s="55"/>
      <c r="G134" s="55"/>
      <c r="H134" s="55"/>
      <c r="I134" s="55"/>
      <c r="J134" s="55"/>
    </row>
    <row r="135" spans="2:12" ht="10.5" hidden="1">
      <c r="B135" s="14" t="s">
        <v>36</v>
      </c>
      <c r="C135" s="1">
        <v>115</v>
      </c>
      <c r="F135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1420.11</v>
      </c>
      <c r="L135" s="4" t="s">
        <v>37</v>
      </c>
    </row>
    <row r="136" spans="2:12" ht="10.5" hidden="1">
      <c r="B136" s="14" t="s">
        <v>38</v>
      </c>
      <c r="F136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1420.11</v>
      </c>
      <c r="L136" s="4" t="s">
        <v>39</v>
      </c>
    </row>
    <row r="137" spans="2:12" ht="10.5" hidden="1">
      <c r="B137" s="14" t="s">
        <v>40</v>
      </c>
      <c r="F137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1420.11</v>
      </c>
      <c r="L137" s="4" t="s">
        <v>41</v>
      </c>
    </row>
    <row r="138" spans="2:12" ht="10.5" hidden="1">
      <c r="B138" s="14" t="s">
        <v>42</v>
      </c>
      <c r="C138" s="1">
        <v>71</v>
      </c>
      <c r="F138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876.76</v>
      </c>
      <c r="L138" s="4" t="s">
        <v>43</v>
      </c>
    </row>
    <row r="139" spans="2:12" ht="10.5" hidden="1">
      <c r="B139" s="14" t="s">
        <v>44</v>
      </c>
      <c r="F139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876.76</v>
      </c>
      <c r="L139" s="4" t="s">
        <v>45</v>
      </c>
    </row>
    <row r="140" spans="2:12" ht="10.5" hidden="1">
      <c r="B140" s="14" t="s">
        <v>46</v>
      </c>
      <c r="F140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876.76</v>
      </c>
      <c r="L140" s="4" t="s">
        <v>47</v>
      </c>
    </row>
    <row r="141" spans="1:10" ht="10.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4" ht="10.5">
      <c r="A142" s="41" t="s">
        <v>68</v>
      </c>
      <c r="B142" s="40" t="s">
        <v>69</v>
      </c>
      <c r="C142" s="42">
        <v>16</v>
      </c>
      <c r="D142" s="11">
        <f>'Базовые цены за единицу'!B18</f>
        <v>48.33</v>
      </c>
      <c r="E142" s="11">
        <v>5.55</v>
      </c>
      <c r="F142" s="49">
        <f>'Базовые цены с учетом расхода'!B18</f>
        <v>773.28</v>
      </c>
      <c r="G142" s="49">
        <f>'Базовые цены с учетом расхода'!C18</f>
        <v>372.64</v>
      </c>
      <c r="H142" s="11">
        <f>'Базовые цены с учетом расхода'!D18</f>
        <v>88.8</v>
      </c>
      <c r="I142" s="13">
        <v>2.0286</v>
      </c>
      <c r="J142" s="13" t="e">
        <f>'Базовые цены с учетом расхода'!I18</f>
        <v>#NAME?</v>
      </c>
      <c r="K142" s="1" t="s">
        <v>32</v>
      </c>
      <c r="L142" s="1" t="s">
        <v>33</v>
      </c>
      <c r="N142" s="49">
        <f>'Базовые цены с учетом расхода'!F18</f>
        <v>311.84</v>
      </c>
    </row>
    <row r="143" spans="1:14" ht="54.75" customHeight="1">
      <c r="A143" s="42"/>
      <c r="B143" s="42"/>
      <c r="C143" s="42"/>
      <c r="D143" s="12">
        <v>23.29</v>
      </c>
      <c r="E143" s="12"/>
      <c r="F143" s="49"/>
      <c r="G143" s="49"/>
      <c r="H143" s="12">
        <f>'Базовые цены с учетом расхода'!E18</f>
        <v>0</v>
      </c>
      <c r="J143" s="1" t="e">
        <f>'Базовые цены с учетом расхода'!K18</f>
        <v>#NAME?</v>
      </c>
      <c r="K143" s="1" t="s">
        <v>34</v>
      </c>
      <c r="L143" s="1" t="s">
        <v>35</v>
      </c>
      <c r="N143" s="49"/>
    </row>
    <row r="144" spans="2:10" ht="10.5">
      <c r="B144" s="55" t="s">
        <v>345</v>
      </c>
      <c r="C144" s="55"/>
      <c r="D144" s="55"/>
      <c r="E144" s="55"/>
      <c r="F144" s="55"/>
      <c r="G144" s="55"/>
      <c r="H144" s="55"/>
      <c r="I144" s="55"/>
      <c r="J144" s="55"/>
    </row>
    <row r="145" spans="2:12" ht="10.5" hidden="1">
      <c r="B145" s="14" t="s">
        <v>36</v>
      </c>
      <c r="C145" s="1">
        <v>115</v>
      </c>
      <c r="F145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428.54</v>
      </c>
      <c r="L145" s="4" t="s">
        <v>37</v>
      </c>
    </row>
    <row r="146" spans="2:12" ht="10.5" hidden="1">
      <c r="B146" s="14" t="s">
        <v>38</v>
      </c>
      <c r="F146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428.54</v>
      </c>
      <c r="L146" s="4" t="s">
        <v>39</v>
      </c>
    </row>
    <row r="147" spans="2:12" ht="10.5" hidden="1">
      <c r="B147" s="14" t="s">
        <v>40</v>
      </c>
      <c r="F147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  <v>428.54</v>
      </c>
      <c r="L147" s="4" t="s">
        <v>41</v>
      </c>
    </row>
    <row r="148" spans="2:12" ht="10.5" hidden="1">
      <c r="B148" s="14" t="s">
        <v>42</v>
      </c>
      <c r="C148" s="1">
        <v>71</v>
      </c>
      <c r="F148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264.57</v>
      </c>
      <c r="L148" s="4" t="s">
        <v>43</v>
      </c>
    </row>
    <row r="149" spans="2:12" ht="10.5" hidden="1">
      <c r="B149" s="14" t="s">
        <v>44</v>
      </c>
      <c r="F149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264.57</v>
      </c>
      <c r="L149" s="4" t="s">
        <v>45</v>
      </c>
    </row>
    <row r="150" spans="2:12" ht="10.5" hidden="1">
      <c r="B150" s="14" t="s">
        <v>46</v>
      </c>
      <c r="F150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  <v>264.57</v>
      </c>
      <c r="L150" s="4" t="s">
        <v>47</v>
      </c>
    </row>
    <row r="151" spans="1:10" ht="10.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4" ht="10.5">
      <c r="A152" s="41" t="s">
        <v>70</v>
      </c>
      <c r="B152" s="40" t="s">
        <v>71</v>
      </c>
      <c r="C152" s="42">
        <v>16</v>
      </c>
      <c r="D152" s="11">
        <f>'Базовые цены за единицу'!B19</f>
        <v>21.1</v>
      </c>
      <c r="E152" s="11"/>
      <c r="F152" s="49">
        <f>'Базовые цены с учетом расхода'!B19</f>
        <v>337.6</v>
      </c>
      <c r="G152" s="49">
        <f>'Базовые цены с учетом расхода'!C19</f>
        <v>0</v>
      </c>
      <c r="H152" s="11">
        <f>'Базовые цены с учетом расхода'!D19</f>
        <v>0</v>
      </c>
      <c r="I152" s="13"/>
      <c r="J152" s="13" t="e">
        <f>'Базовые цены с учетом расхода'!I19</f>
        <v>#NAME?</v>
      </c>
      <c r="K152" s="1" t="s">
        <v>32</v>
      </c>
      <c r="L152" s="1" t="s">
        <v>33</v>
      </c>
      <c r="N152" s="49">
        <f>'Базовые цены с учетом расхода'!F19</f>
        <v>337.6</v>
      </c>
    </row>
    <row r="153" spans="1:14" ht="43.5" customHeight="1">
      <c r="A153" s="42"/>
      <c r="B153" s="42"/>
      <c r="C153" s="42"/>
      <c r="D153" s="12"/>
      <c r="E153" s="12"/>
      <c r="F153" s="49"/>
      <c r="G153" s="49"/>
      <c r="H153" s="12">
        <f>'Базовые цены с учетом расхода'!E19</f>
        <v>0</v>
      </c>
      <c r="J153" s="1" t="e">
        <f>'Базовые цены с учетом расхода'!K19</f>
        <v>#NAME?</v>
      </c>
      <c r="K153" s="1" t="s">
        <v>34</v>
      </c>
      <c r="L153" s="1" t="s">
        <v>35</v>
      </c>
      <c r="N153" s="49"/>
    </row>
    <row r="154" spans="2:12" ht="10.5" hidden="1">
      <c r="B154" s="14" t="s">
        <v>36</v>
      </c>
      <c r="C154" s="1">
        <v>0</v>
      </c>
      <c r="F154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4" s="4" t="s">
        <v>37</v>
      </c>
    </row>
    <row r="155" spans="2:12" ht="10.5" hidden="1">
      <c r="B155" s="14" t="s">
        <v>38</v>
      </c>
      <c r="F155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5" s="4" t="s">
        <v>39</v>
      </c>
    </row>
    <row r="156" spans="2:12" ht="10.5" hidden="1">
      <c r="B156" s="14" t="s">
        <v>40</v>
      </c>
      <c r="F156" s="15">
        <f>IF('Базовые цены с учетом расхода'!N19&gt;0,'Базовые цены с учетом расхода'!N19,IF('Базовые цены с учетом расхода'!N19&lt;0,'Базовые цены с учетом расхода'!N19,""))</f>
      </c>
      <c r="L156" s="4" t="s">
        <v>41</v>
      </c>
    </row>
    <row r="157" spans="2:12" ht="10.5" hidden="1">
      <c r="B157" s="14" t="s">
        <v>42</v>
      </c>
      <c r="C157" s="1">
        <v>0</v>
      </c>
      <c r="F157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57" s="4" t="s">
        <v>43</v>
      </c>
    </row>
    <row r="158" spans="2:12" ht="10.5" hidden="1">
      <c r="B158" s="14" t="s">
        <v>44</v>
      </c>
      <c r="F158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58" s="4" t="s">
        <v>45</v>
      </c>
    </row>
    <row r="159" spans="2:12" ht="10.5" hidden="1">
      <c r="B159" s="14" t="s">
        <v>46</v>
      </c>
      <c r="F159" s="15">
        <f>IF('Базовые цены с учетом расхода'!O19&gt;0,'Базовые цены с учетом расхода'!O19,IF('Базовые цены с учетом расхода'!O19&lt;0,'Базовые цены с учетом расхода'!O19,""))</f>
      </c>
      <c r="L159" s="4" t="s">
        <v>47</v>
      </c>
    </row>
    <row r="160" spans="1:10" ht="10.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4" ht="10.5">
      <c r="A161" s="41" t="s">
        <v>72</v>
      </c>
      <c r="B161" s="40" t="s">
        <v>73</v>
      </c>
      <c r="C161" s="42">
        <v>16</v>
      </c>
      <c r="D161" s="11">
        <f>'Базовые цены за единицу'!B20</f>
        <v>101.38</v>
      </c>
      <c r="E161" s="11">
        <v>7.44</v>
      </c>
      <c r="F161" s="49">
        <f>'Базовые цены с учетом расхода'!B20</f>
        <v>1622.08</v>
      </c>
      <c r="G161" s="49">
        <f>'Базовые цены с учетом расхода'!C20</f>
        <v>1234.88</v>
      </c>
      <c r="H161" s="11">
        <f>'Базовые цены с учетом расхода'!D20</f>
        <v>119.04</v>
      </c>
      <c r="I161" s="13">
        <v>6.1548</v>
      </c>
      <c r="J161" s="13" t="e">
        <f>'Базовые цены с учетом расхода'!I20</f>
        <v>#NAME?</v>
      </c>
      <c r="K161" s="1" t="s">
        <v>32</v>
      </c>
      <c r="L161" s="1" t="s">
        <v>33</v>
      </c>
      <c r="N161" s="49">
        <f>'Базовые цены с учетом расхода'!F20</f>
        <v>268.16</v>
      </c>
    </row>
    <row r="162" spans="1:14" ht="43.5" customHeight="1">
      <c r="A162" s="42"/>
      <c r="B162" s="42"/>
      <c r="C162" s="42"/>
      <c r="D162" s="12">
        <v>77.18</v>
      </c>
      <c r="E162" s="12"/>
      <c r="F162" s="49"/>
      <c r="G162" s="49"/>
      <c r="H162" s="12">
        <f>'Базовые цены с учетом расхода'!E20</f>
        <v>0</v>
      </c>
      <c r="J162" s="1" t="e">
        <f>'Базовые цены с учетом расхода'!K20</f>
        <v>#NAME?</v>
      </c>
      <c r="K162" s="1" t="s">
        <v>34</v>
      </c>
      <c r="L162" s="1" t="s">
        <v>35</v>
      </c>
      <c r="N162" s="49"/>
    </row>
    <row r="163" spans="2:10" ht="10.5">
      <c r="B163" s="55" t="s">
        <v>74</v>
      </c>
      <c r="C163" s="55"/>
      <c r="D163" s="55"/>
      <c r="E163" s="55"/>
      <c r="F163" s="55"/>
      <c r="G163" s="55"/>
      <c r="H163" s="55"/>
      <c r="I163" s="55"/>
      <c r="J163" s="55"/>
    </row>
    <row r="164" spans="2:10" ht="10.5">
      <c r="B164" s="55" t="s">
        <v>345</v>
      </c>
      <c r="C164" s="55"/>
      <c r="D164" s="55"/>
      <c r="E164" s="55"/>
      <c r="F164" s="55"/>
      <c r="G164" s="55"/>
      <c r="H164" s="55"/>
      <c r="I164" s="55"/>
      <c r="J164" s="55"/>
    </row>
    <row r="165" spans="2:12" ht="10.5" hidden="1">
      <c r="B165" s="14" t="s">
        <v>36</v>
      </c>
      <c r="C165" s="1">
        <v>115</v>
      </c>
      <c r="F165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1420.11</v>
      </c>
      <c r="L165" s="4" t="s">
        <v>37</v>
      </c>
    </row>
    <row r="166" spans="2:12" ht="10.5" hidden="1">
      <c r="B166" s="14" t="s">
        <v>38</v>
      </c>
      <c r="F166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1420.11</v>
      </c>
      <c r="L166" s="4" t="s">
        <v>39</v>
      </c>
    </row>
    <row r="167" spans="2:12" ht="10.5" hidden="1">
      <c r="B167" s="14" t="s">
        <v>40</v>
      </c>
      <c r="F167" s="15">
        <f>IF('Базовые цены с учетом расхода'!N20&gt;0,'Базовые цены с учетом расхода'!N20,IF('Базовые цены с учетом расхода'!N20&lt;0,'Базовые цены с учетом расхода'!N20,""))</f>
        <v>1420.11</v>
      </c>
      <c r="L167" s="4" t="s">
        <v>41</v>
      </c>
    </row>
    <row r="168" spans="2:12" ht="10.5" hidden="1">
      <c r="B168" s="14" t="s">
        <v>42</v>
      </c>
      <c r="C168" s="1">
        <v>71</v>
      </c>
      <c r="F168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876.76</v>
      </c>
      <c r="L168" s="4" t="s">
        <v>43</v>
      </c>
    </row>
    <row r="169" spans="2:12" ht="10.5" hidden="1">
      <c r="B169" s="14" t="s">
        <v>44</v>
      </c>
      <c r="F169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876.76</v>
      </c>
      <c r="L169" s="4" t="s">
        <v>45</v>
      </c>
    </row>
    <row r="170" spans="2:12" ht="10.5" hidden="1">
      <c r="B170" s="14" t="s">
        <v>46</v>
      </c>
      <c r="F170" s="15">
        <f>IF('Базовые цены с учетом расхода'!O20&gt;0,'Базовые цены с учетом расхода'!O20,IF('Базовые цены с учетом расхода'!O20&lt;0,'Базовые цены с учетом расхода'!O20,""))</f>
        <v>876.76</v>
      </c>
      <c r="L170" s="4" t="s">
        <v>47</v>
      </c>
    </row>
    <row r="171" spans="1:10" ht="10.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4" ht="10.5">
      <c r="A172" s="41" t="s">
        <v>75</v>
      </c>
      <c r="B172" s="40" t="s">
        <v>31</v>
      </c>
      <c r="C172" s="42">
        <v>0.64</v>
      </c>
      <c r="D172" s="11">
        <f>'Базовые цены за единицу'!B21</f>
        <v>1099.44</v>
      </c>
      <c r="E172" s="11">
        <v>16.81</v>
      </c>
      <c r="F172" s="49">
        <f>'Базовые цены с учетом расхода'!B21</f>
        <v>703.64</v>
      </c>
      <c r="G172" s="49">
        <f>'Базовые цены с учетом расхода'!C21</f>
        <v>616.51</v>
      </c>
      <c r="H172" s="11">
        <f>'Базовые цены с учетом расхода'!D21</f>
        <v>10.76</v>
      </c>
      <c r="I172" s="13">
        <v>91.656</v>
      </c>
      <c r="J172" s="13" t="e">
        <f>'Базовые цены с учетом расхода'!I21</f>
        <v>#NAME?</v>
      </c>
      <c r="K172" s="1" t="s">
        <v>32</v>
      </c>
      <c r="L172" s="1" t="s">
        <v>33</v>
      </c>
      <c r="N172" s="49">
        <f>'Базовые цены с учетом расхода'!F21</f>
        <v>76.37</v>
      </c>
    </row>
    <row r="173" spans="1:14" ht="43.5" customHeight="1">
      <c r="A173" s="42"/>
      <c r="B173" s="42"/>
      <c r="C173" s="42"/>
      <c r="D173" s="12">
        <v>963.3</v>
      </c>
      <c r="E173" s="12">
        <v>3.36</v>
      </c>
      <c r="F173" s="49"/>
      <c r="G173" s="49"/>
      <c r="H173" s="12">
        <f>'Базовые цены с учетом расхода'!E21</f>
        <v>2.15</v>
      </c>
      <c r="I173" s="1">
        <v>0.312</v>
      </c>
      <c r="J173" s="1" t="e">
        <f>'Базовые цены с учетом расхода'!K21</f>
        <v>#NAME?</v>
      </c>
      <c r="K173" s="1" t="s">
        <v>34</v>
      </c>
      <c r="L173" s="1" t="s">
        <v>35</v>
      </c>
      <c r="N173" s="49"/>
    </row>
    <row r="174" spans="2:12" ht="10.5" hidden="1">
      <c r="B174" s="14" t="s">
        <v>36</v>
      </c>
      <c r="C174" s="1">
        <v>74</v>
      </c>
      <c r="F174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457.81</v>
      </c>
      <c r="L174" s="4" t="s">
        <v>37</v>
      </c>
    </row>
    <row r="175" spans="2:12" ht="10.5" hidden="1">
      <c r="B175" s="14" t="s">
        <v>38</v>
      </c>
      <c r="F175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457.81</v>
      </c>
      <c r="L175" s="4" t="s">
        <v>39</v>
      </c>
    </row>
    <row r="176" spans="2:12" ht="10.5" hidden="1">
      <c r="B176" s="14" t="s">
        <v>40</v>
      </c>
      <c r="F176" s="15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457.81</v>
      </c>
      <c r="L176" s="4" t="s">
        <v>41</v>
      </c>
    </row>
    <row r="177" spans="2:12" ht="10.5" hidden="1">
      <c r="B177" s="14" t="s">
        <v>42</v>
      </c>
      <c r="C177" s="1">
        <v>50</v>
      </c>
      <c r="F177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309.33</v>
      </c>
      <c r="L177" s="4" t="s">
        <v>43</v>
      </c>
    </row>
    <row r="178" spans="2:12" ht="10.5" hidden="1">
      <c r="B178" s="14" t="s">
        <v>44</v>
      </c>
      <c r="F178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309.33</v>
      </c>
      <c r="L178" s="4" t="s">
        <v>45</v>
      </c>
    </row>
    <row r="179" spans="2:12" ht="10.5" hidden="1">
      <c r="B179" s="14" t="s">
        <v>46</v>
      </c>
      <c r="F179" s="15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309.33</v>
      </c>
      <c r="L179" s="4" t="s">
        <v>47</v>
      </c>
    </row>
    <row r="180" spans="1:10" ht="10.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4" ht="10.5">
      <c r="A181" s="41" t="s">
        <v>76</v>
      </c>
      <c r="B181" s="40" t="s">
        <v>56</v>
      </c>
      <c r="C181" s="42">
        <v>64</v>
      </c>
      <c r="D181" s="11">
        <f>'Базовые цены за единицу'!B22</f>
        <v>173.72</v>
      </c>
      <c r="E181" s="11">
        <v>2.18</v>
      </c>
      <c r="F181" s="49">
        <f>'Базовые цены с учетом расхода'!B22</f>
        <v>11118.08</v>
      </c>
      <c r="G181" s="49">
        <f>'Базовые цены с учетом расхода'!C22</f>
        <v>625.92</v>
      </c>
      <c r="H181" s="11">
        <f>'Базовые цены с учетом расхода'!D22</f>
        <v>139.52</v>
      </c>
      <c r="I181" s="13">
        <v>0.84249</v>
      </c>
      <c r="J181" s="13" t="e">
        <f>'Базовые цены с учетом расхода'!I22</f>
        <v>#NAME?</v>
      </c>
      <c r="K181" s="1" t="s">
        <v>32</v>
      </c>
      <c r="L181" s="1" t="s">
        <v>33</v>
      </c>
      <c r="N181" s="49">
        <f>'Базовые цены с учетом расхода'!F22</f>
        <v>10352.64</v>
      </c>
    </row>
    <row r="182" spans="1:14" ht="54.75" customHeight="1">
      <c r="A182" s="42"/>
      <c r="B182" s="42"/>
      <c r="C182" s="42"/>
      <c r="D182" s="12">
        <v>9.78</v>
      </c>
      <c r="E182" s="12">
        <v>0.08</v>
      </c>
      <c r="F182" s="49"/>
      <c r="G182" s="49"/>
      <c r="H182" s="12">
        <f>'Базовые цены с учетом расхода'!E22</f>
        <v>5.12</v>
      </c>
      <c r="I182" s="1">
        <v>0.0042</v>
      </c>
      <c r="J182" s="1" t="e">
        <f>'Базовые цены с учетом расхода'!K22</f>
        <v>#NAME?</v>
      </c>
      <c r="K182" s="1" t="s">
        <v>34</v>
      </c>
      <c r="L182" s="1" t="s">
        <v>35</v>
      </c>
      <c r="N182" s="49"/>
    </row>
    <row r="183" spans="2:10" ht="10.5">
      <c r="B183" s="55" t="s">
        <v>344</v>
      </c>
      <c r="C183" s="55"/>
      <c r="D183" s="55"/>
      <c r="E183" s="55"/>
      <c r="F183" s="55"/>
      <c r="G183" s="55"/>
      <c r="H183" s="55"/>
      <c r="I183" s="55"/>
      <c r="J183" s="55"/>
    </row>
    <row r="184" spans="2:12" ht="10.5" hidden="1">
      <c r="B184" s="14" t="s">
        <v>36</v>
      </c>
      <c r="C184" s="1">
        <v>115</v>
      </c>
      <c r="F184" s="15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725.7</v>
      </c>
      <c r="L184" s="4" t="s">
        <v>37</v>
      </c>
    </row>
    <row r="185" spans="2:12" ht="10.5" hidden="1">
      <c r="B185" s="14" t="s">
        <v>38</v>
      </c>
      <c r="F185" s="15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725.7</v>
      </c>
      <c r="L185" s="4" t="s">
        <v>39</v>
      </c>
    </row>
    <row r="186" spans="2:12" ht="10.5" hidden="1">
      <c r="B186" s="14" t="s">
        <v>40</v>
      </c>
      <c r="F186" s="15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725.7</v>
      </c>
      <c r="L186" s="4" t="s">
        <v>41</v>
      </c>
    </row>
    <row r="187" spans="2:12" ht="10.5" hidden="1">
      <c r="B187" s="14" t="s">
        <v>42</v>
      </c>
      <c r="C187" s="1">
        <v>71</v>
      </c>
      <c r="F187" s="15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448.04</v>
      </c>
      <c r="L187" s="4" t="s">
        <v>43</v>
      </c>
    </row>
    <row r="188" spans="2:12" ht="10.5" hidden="1">
      <c r="B188" s="14" t="s">
        <v>44</v>
      </c>
      <c r="F188" s="15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448.04</v>
      </c>
      <c r="L188" s="4" t="s">
        <v>45</v>
      </c>
    </row>
    <row r="189" spans="2:12" ht="10.5" hidden="1">
      <c r="B189" s="14" t="s">
        <v>46</v>
      </c>
      <c r="F189" s="15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448.04</v>
      </c>
      <c r="L189" s="4" t="s">
        <v>47</v>
      </c>
    </row>
    <row r="190" spans="1:10" ht="10.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4" ht="10.5">
      <c r="A191" s="41" t="s">
        <v>77</v>
      </c>
      <c r="B191" s="40" t="s">
        <v>78</v>
      </c>
      <c r="C191" s="42">
        <v>0.64</v>
      </c>
      <c r="D191" s="11">
        <f>'Базовые цены за единицу'!B23</f>
        <v>869.24</v>
      </c>
      <c r="E191" s="11">
        <v>13.24</v>
      </c>
      <c r="F191" s="49">
        <f>'Базовые цены с учетом расхода'!B23</f>
        <v>556.31</v>
      </c>
      <c r="G191" s="49">
        <f>'Базовые цены с учетом расхода'!C23</f>
        <v>481.24</v>
      </c>
      <c r="H191" s="11">
        <f>'Базовые цены с учетом расхода'!D23</f>
        <v>8.47</v>
      </c>
      <c r="I191" s="13">
        <v>71.544</v>
      </c>
      <c r="J191" s="13" t="e">
        <f>'Базовые цены с учетом расхода'!I23</f>
        <v>#NAME?</v>
      </c>
      <c r="K191" s="1" t="s">
        <v>32</v>
      </c>
      <c r="L191" s="1" t="s">
        <v>33</v>
      </c>
      <c r="N191" s="49">
        <f>'Базовые цены с учетом расхода'!F23</f>
        <v>66.6</v>
      </c>
    </row>
    <row r="192" spans="1:14" ht="43.5" customHeight="1">
      <c r="A192" s="42"/>
      <c r="B192" s="42"/>
      <c r="C192" s="42"/>
      <c r="D192" s="12">
        <v>751.93</v>
      </c>
      <c r="E192" s="12">
        <v>2.2</v>
      </c>
      <c r="F192" s="49"/>
      <c r="G192" s="49"/>
      <c r="H192" s="12">
        <f>'Базовые цены с учетом расхода'!E23</f>
        <v>1.41</v>
      </c>
      <c r="I192" s="1">
        <v>0.204</v>
      </c>
      <c r="J192" s="1" t="e">
        <f>'Базовые цены с учетом расхода'!K23</f>
        <v>#NAME?</v>
      </c>
      <c r="K192" s="1" t="s">
        <v>34</v>
      </c>
      <c r="L192" s="1" t="s">
        <v>35</v>
      </c>
      <c r="N192" s="49"/>
    </row>
    <row r="193" spans="2:12" ht="10.5" hidden="1">
      <c r="B193" s="14" t="s">
        <v>36</v>
      </c>
      <c r="C193" s="1">
        <v>74</v>
      </c>
      <c r="F193" s="15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357.16</v>
      </c>
      <c r="L193" s="4" t="s">
        <v>37</v>
      </c>
    </row>
    <row r="194" spans="2:12" ht="10.5" hidden="1">
      <c r="B194" s="14" t="s">
        <v>38</v>
      </c>
      <c r="F194" s="15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357.16</v>
      </c>
      <c r="L194" s="4" t="s">
        <v>39</v>
      </c>
    </row>
    <row r="195" spans="2:12" ht="10.5" hidden="1">
      <c r="B195" s="14" t="s">
        <v>40</v>
      </c>
      <c r="F195" s="15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357.16</v>
      </c>
      <c r="L195" s="4" t="s">
        <v>41</v>
      </c>
    </row>
    <row r="196" spans="2:12" ht="10.5" hidden="1">
      <c r="B196" s="14" t="s">
        <v>42</v>
      </c>
      <c r="C196" s="1">
        <v>50</v>
      </c>
      <c r="F196" s="15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241.33</v>
      </c>
      <c r="L196" s="4" t="s">
        <v>43</v>
      </c>
    </row>
    <row r="197" spans="2:12" ht="10.5" hidden="1">
      <c r="B197" s="14" t="s">
        <v>44</v>
      </c>
      <c r="F197" s="15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241.33</v>
      </c>
      <c r="L197" s="4" t="s">
        <v>45</v>
      </c>
    </row>
    <row r="198" spans="2:12" ht="10.5" hidden="1">
      <c r="B198" s="14" t="s">
        <v>46</v>
      </c>
      <c r="F198" s="15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241.33</v>
      </c>
      <c r="L198" s="4" t="s">
        <v>47</v>
      </c>
    </row>
    <row r="199" spans="1:10" ht="10.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4" ht="10.5">
      <c r="A200" s="41" t="s">
        <v>79</v>
      </c>
      <c r="B200" s="40" t="s">
        <v>80</v>
      </c>
      <c r="C200" s="42">
        <v>64</v>
      </c>
      <c r="D200" s="11">
        <f>'Базовые цены за единицу'!B24</f>
        <v>124.39</v>
      </c>
      <c r="E200" s="11">
        <v>1.64</v>
      </c>
      <c r="F200" s="49">
        <f>'Базовые цены с учетом расхода'!B24</f>
        <v>7960.96</v>
      </c>
      <c r="G200" s="49">
        <f>'Базовые цены с учетом расхода'!C24</f>
        <v>512</v>
      </c>
      <c r="H200" s="11">
        <f>'Базовые цены с учетом расхода'!D24</f>
        <v>104.96</v>
      </c>
      <c r="I200" s="13">
        <v>0.657294</v>
      </c>
      <c r="J200" s="13" t="e">
        <f>'Базовые цены с учетом расхода'!I24</f>
        <v>#NAME?</v>
      </c>
      <c r="K200" s="1" t="s">
        <v>32</v>
      </c>
      <c r="L200" s="1" t="s">
        <v>33</v>
      </c>
      <c r="N200" s="49">
        <f>'Базовые цены с учетом расхода'!F24</f>
        <v>7344</v>
      </c>
    </row>
    <row r="201" spans="1:14" ht="54.75" customHeight="1">
      <c r="A201" s="42"/>
      <c r="B201" s="42"/>
      <c r="C201" s="42"/>
      <c r="D201" s="12">
        <v>8</v>
      </c>
      <c r="E201" s="12">
        <v>0.05</v>
      </c>
      <c r="F201" s="49"/>
      <c r="G201" s="49"/>
      <c r="H201" s="12">
        <f>'Базовые цены с учетом расхода'!E24</f>
        <v>3.2</v>
      </c>
      <c r="I201" s="1">
        <v>0.00315</v>
      </c>
      <c r="J201" s="1" t="e">
        <f>'Базовые цены с учетом расхода'!K24</f>
        <v>#NAME?</v>
      </c>
      <c r="K201" s="1" t="s">
        <v>34</v>
      </c>
      <c r="L201" s="1" t="s">
        <v>35</v>
      </c>
      <c r="N201" s="49"/>
    </row>
    <row r="202" spans="2:10" ht="10.5">
      <c r="B202" s="55" t="s">
        <v>344</v>
      </c>
      <c r="C202" s="55"/>
      <c r="D202" s="55"/>
      <c r="E202" s="55"/>
      <c r="F202" s="55"/>
      <c r="G202" s="55"/>
      <c r="H202" s="55"/>
      <c r="I202" s="55"/>
      <c r="J202" s="55"/>
    </row>
    <row r="203" spans="2:12" ht="10.5" hidden="1">
      <c r="B203" s="14" t="s">
        <v>36</v>
      </c>
      <c r="C203" s="1">
        <v>115</v>
      </c>
      <c r="F203" s="15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592.48</v>
      </c>
      <c r="L203" s="4" t="s">
        <v>37</v>
      </c>
    </row>
    <row r="204" spans="2:12" ht="10.5" hidden="1">
      <c r="B204" s="14" t="s">
        <v>38</v>
      </c>
      <c r="F204" s="15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592.48</v>
      </c>
      <c r="L204" s="4" t="s">
        <v>39</v>
      </c>
    </row>
    <row r="205" spans="2:12" ht="10.5" hidden="1">
      <c r="B205" s="14" t="s">
        <v>40</v>
      </c>
      <c r="F205" s="15">
        <f>IF('Базовые цены с учетом расхода'!N24&gt;0,'Базовые цены с учетом расхода'!N24,IF('Базовые цены с учетом расхода'!N24&lt;0,'Базовые цены с учетом расхода'!N24,""))</f>
        <v>592.48</v>
      </c>
      <c r="L205" s="4" t="s">
        <v>41</v>
      </c>
    </row>
    <row r="206" spans="2:12" ht="10.5" hidden="1">
      <c r="B206" s="14" t="s">
        <v>42</v>
      </c>
      <c r="C206" s="1">
        <v>71</v>
      </c>
      <c r="F206" s="15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365.79</v>
      </c>
      <c r="L206" s="4" t="s">
        <v>43</v>
      </c>
    </row>
    <row r="207" spans="2:12" ht="10.5" hidden="1">
      <c r="B207" s="14" t="s">
        <v>44</v>
      </c>
      <c r="F207" s="15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365.79</v>
      </c>
      <c r="L207" s="4" t="s">
        <v>45</v>
      </c>
    </row>
    <row r="208" spans="2:12" ht="10.5" hidden="1">
      <c r="B208" s="14" t="s">
        <v>46</v>
      </c>
      <c r="F208" s="15">
        <f>IF('Базовые цены с учетом расхода'!O24&gt;0,'Базовые цены с учетом расхода'!O24,IF('Базовые цены с учетом расхода'!O24&lt;0,'Базовые цены с учетом расхода'!O24,""))</f>
        <v>365.79</v>
      </c>
      <c r="L208" s="4" t="s">
        <v>47</v>
      </c>
    </row>
    <row r="209" spans="1:10" ht="10.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4" ht="10.5">
      <c r="A210" s="41" t="s">
        <v>81</v>
      </c>
      <c r="B210" s="40" t="s">
        <v>73</v>
      </c>
      <c r="C210" s="42">
        <v>16</v>
      </c>
      <c r="D210" s="11">
        <f>'Базовые цены за единицу'!B25</f>
        <v>139.68</v>
      </c>
      <c r="E210" s="11">
        <v>7.44</v>
      </c>
      <c r="F210" s="49">
        <f>'Базовые цены с учетом расхода'!B25</f>
        <v>2234.88</v>
      </c>
      <c r="G210" s="49">
        <f>'Базовые цены с учетом расхода'!C25</f>
        <v>1234.88</v>
      </c>
      <c r="H210" s="11">
        <f>'Базовые цены с учетом расхода'!D25</f>
        <v>119.04</v>
      </c>
      <c r="I210" s="13">
        <v>6.1548</v>
      </c>
      <c r="J210" s="13" t="e">
        <f>'Базовые цены с учетом расхода'!I25</f>
        <v>#NAME?</v>
      </c>
      <c r="K210" s="1" t="s">
        <v>32</v>
      </c>
      <c r="L210" s="1" t="s">
        <v>33</v>
      </c>
      <c r="N210" s="49">
        <f>'Базовые цены с учетом расхода'!F25</f>
        <v>880.96</v>
      </c>
    </row>
    <row r="211" spans="1:14" ht="43.5" customHeight="1">
      <c r="A211" s="42"/>
      <c r="B211" s="42"/>
      <c r="C211" s="42"/>
      <c r="D211" s="12">
        <v>77.18</v>
      </c>
      <c r="E211" s="12"/>
      <c r="F211" s="49"/>
      <c r="G211" s="49"/>
      <c r="H211" s="12">
        <f>'Базовые цены с учетом расхода'!E25</f>
        <v>0</v>
      </c>
      <c r="J211" s="1" t="e">
        <f>'Базовые цены с учетом расхода'!K25</f>
        <v>#NAME?</v>
      </c>
      <c r="K211" s="1" t="s">
        <v>34</v>
      </c>
      <c r="L211" s="1" t="s">
        <v>35</v>
      </c>
      <c r="N211" s="49"/>
    </row>
    <row r="212" spans="2:10" ht="10.5">
      <c r="B212" s="55" t="s">
        <v>345</v>
      </c>
      <c r="C212" s="55"/>
      <c r="D212" s="55"/>
      <c r="E212" s="55"/>
      <c r="F212" s="55"/>
      <c r="G212" s="55"/>
      <c r="H212" s="55"/>
      <c r="I212" s="55"/>
      <c r="J212" s="55"/>
    </row>
    <row r="213" spans="2:12" ht="10.5" hidden="1">
      <c r="B213" s="14" t="s">
        <v>36</v>
      </c>
      <c r="C213" s="1">
        <v>115</v>
      </c>
      <c r="F213" s="15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1420.11</v>
      </c>
      <c r="L213" s="4" t="s">
        <v>37</v>
      </c>
    </row>
    <row r="214" spans="2:12" ht="10.5" hidden="1">
      <c r="B214" s="14" t="s">
        <v>38</v>
      </c>
      <c r="F214" s="15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1420.11</v>
      </c>
      <c r="L214" s="4" t="s">
        <v>39</v>
      </c>
    </row>
    <row r="215" spans="2:12" ht="10.5" hidden="1">
      <c r="B215" s="14" t="s">
        <v>40</v>
      </c>
      <c r="F215" s="15">
        <f>IF('Базовые цены с учетом расхода'!N25&gt;0,'Базовые цены с учетом расхода'!N25,IF('Базовые цены с учетом расхода'!N25&lt;0,'Базовые цены с учетом расхода'!N25,""))</f>
        <v>1420.11</v>
      </c>
      <c r="L215" s="4" t="s">
        <v>41</v>
      </c>
    </row>
    <row r="216" spans="2:12" ht="10.5" hidden="1">
      <c r="B216" s="14" t="s">
        <v>42</v>
      </c>
      <c r="C216" s="1">
        <v>71</v>
      </c>
      <c r="F216" s="15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876.76</v>
      </c>
      <c r="L216" s="4" t="s">
        <v>43</v>
      </c>
    </row>
    <row r="217" spans="2:12" ht="10.5" hidden="1">
      <c r="B217" s="14" t="s">
        <v>44</v>
      </c>
      <c r="F217" s="15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876.76</v>
      </c>
      <c r="L217" s="4" t="s">
        <v>45</v>
      </c>
    </row>
    <row r="218" spans="2:12" ht="10.5" hidden="1">
      <c r="B218" s="14" t="s">
        <v>46</v>
      </c>
      <c r="F218" s="15">
        <f>IF('Базовые цены с учетом расхода'!O25&gt;0,'Базовые цены с учетом расхода'!O25,IF('Базовые цены с учетом расхода'!O25&lt;0,'Базовые цены с учетом расхода'!O25,""))</f>
        <v>876.76</v>
      </c>
      <c r="L218" s="4" t="s">
        <v>47</v>
      </c>
    </row>
    <row r="219" spans="1:10" ht="10.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4" ht="10.5">
      <c r="A220" s="41" t="s">
        <v>82</v>
      </c>
      <c r="B220" s="40" t="s">
        <v>67</v>
      </c>
      <c r="C220" s="42">
        <v>16</v>
      </c>
      <c r="D220" s="11">
        <f>'Базовые цены за единицу'!B26</f>
        <v>115.96</v>
      </c>
      <c r="E220" s="11">
        <v>7.44</v>
      </c>
      <c r="F220" s="49">
        <f>'Базовые цены с учетом расхода'!B26</f>
        <v>1855.36</v>
      </c>
      <c r="G220" s="49">
        <f>'Базовые цены с учетом расхода'!C26</f>
        <v>1234.88</v>
      </c>
      <c r="H220" s="11">
        <f>'Базовые цены с учетом расхода'!D26</f>
        <v>119.04</v>
      </c>
      <c r="I220" s="13">
        <v>6.1548</v>
      </c>
      <c r="J220" s="13" t="e">
        <f>'Базовые цены с учетом расхода'!I26</f>
        <v>#NAME?</v>
      </c>
      <c r="K220" s="1" t="s">
        <v>32</v>
      </c>
      <c r="L220" s="1" t="s">
        <v>33</v>
      </c>
      <c r="N220" s="49">
        <f>'Базовые цены с учетом расхода'!F26</f>
        <v>501.44</v>
      </c>
    </row>
    <row r="221" spans="1:14" ht="43.5" customHeight="1">
      <c r="A221" s="42"/>
      <c r="B221" s="42"/>
      <c r="C221" s="42"/>
      <c r="D221" s="12">
        <v>77.18</v>
      </c>
      <c r="E221" s="12"/>
      <c r="F221" s="49"/>
      <c r="G221" s="49"/>
      <c r="H221" s="12">
        <f>'Базовые цены с учетом расхода'!E26</f>
        <v>0</v>
      </c>
      <c r="J221" s="1" t="e">
        <f>'Базовые цены с учетом расхода'!K26</f>
        <v>#NAME?</v>
      </c>
      <c r="K221" s="1" t="s">
        <v>34</v>
      </c>
      <c r="L221" s="1" t="s">
        <v>35</v>
      </c>
      <c r="N221" s="49"/>
    </row>
    <row r="222" spans="2:10" ht="10.5">
      <c r="B222" s="55" t="s">
        <v>345</v>
      </c>
      <c r="C222" s="55"/>
      <c r="D222" s="55"/>
      <c r="E222" s="55"/>
      <c r="F222" s="55"/>
      <c r="G222" s="55"/>
      <c r="H222" s="55"/>
      <c r="I222" s="55"/>
      <c r="J222" s="55"/>
    </row>
    <row r="223" spans="2:12" ht="10.5" hidden="1">
      <c r="B223" s="14" t="s">
        <v>36</v>
      </c>
      <c r="C223" s="1">
        <v>115</v>
      </c>
      <c r="F223" s="15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1420.11</v>
      </c>
      <c r="L223" s="4" t="s">
        <v>37</v>
      </c>
    </row>
    <row r="224" spans="2:12" ht="10.5" hidden="1">
      <c r="B224" s="14" t="s">
        <v>38</v>
      </c>
      <c r="F224" s="15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1420.11</v>
      </c>
      <c r="L224" s="4" t="s">
        <v>39</v>
      </c>
    </row>
    <row r="225" spans="2:12" ht="10.5" hidden="1">
      <c r="B225" s="14" t="s">
        <v>40</v>
      </c>
      <c r="F225" s="15">
        <f>IF('Базовые цены с учетом расхода'!N26&gt;0,'Базовые цены с учетом расхода'!N26,IF('Базовые цены с учетом расхода'!N26&lt;0,'Базовые цены с учетом расхода'!N26,""))</f>
        <v>1420.11</v>
      </c>
      <c r="L225" s="4" t="s">
        <v>41</v>
      </c>
    </row>
    <row r="226" spans="2:12" ht="10.5" hidden="1">
      <c r="B226" s="14" t="s">
        <v>42</v>
      </c>
      <c r="C226" s="1">
        <v>71</v>
      </c>
      <c r="F226" s="15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876.76</v>
      </c>
      <c r="L226" s="4" t="s">
        <v>43</v>
      </c>
    </row>
    <row r="227" spans="2:12" ht="10.5" hidden="1">
      <c r="B227" s="14" t="s">
        <v>44</v>
      </c>
      <c r="F227" s="15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876.76</v>
      </c>
      <c r="L227" s="4" t="s">
        <v>45</v>
      </c>
    </row>
    <row r="228" spans="2:12" ht="10.5" hidden="1">
      <c r="B228" s="14" t="s">
        <v>46</v>
      </c>
      <c r="F228" s="15">
        <f>IF('Базовые цены с учетом расхода'!O26&gt;0,'Базовые цены с учетом расхода'!O26,IF('Базовые цены с учетом расхода'!O26&lt;0,'Базовые цены с учетом расхода'!O26,""))</f>
        <v>876.76</v>
      </c>
      <c r="L228" s="4" t="s">
        <v>47</v>
      </c>
    </row>
    <row r="229" spans="1:10" ht="10.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4" ht="10.5">
      <c r="A230" s="41" t="s">
        <v>83</v>
      </c>
      <c r="B230" s="40" t="s">
        <v>84</v>
      </c>
      <c r="C230" s="42">
        <v>100</v>
      </c>
      <c r="D230" s="11">
        <f>'Базовые цены за единицу'!B27</f>
        <v>13.2</v>
      </c>
      <c r="E230" s="11"/>
      <c r="F230" s="49">
        <f>'Базовые цены с учетом расхода'!B27</f>
        <v>1320</v>
      </c>
      <c r="G230" s="49">
        <f>'Базовые цены с учетом расхода'!C27</f>
        <v>0</v>
      </c>
      <c r="H230" s="11">
        <f>'Базовые цены с учетом расхода'!D27</f>
        <v>0</v>
      </c>
      <c r="I230" s="13"/>
      <c r="J230" s="13" t="e">
        <f>'Базовые цены с учетом расхода'!I27</f>
        <v>#NAME?</v>
      </c>
      <c r="K230" s="1" t="s">
        <v>32</v>
      </c>
      <c r="L230" s="1" t="s">
        <v>33</v>
      </c>
      <c r="N230" s="49">
        <f>'Базовые цены с учетом расхода'!F27</f>
        <v>1320</v>
      </c>
    </row>
    <row r="231" spans="1:14" ht="21.75" customHeight="1">
      <c r="A231" s="42"/>
      <c r="B231" s="42"/>
      <c r="C231" s="42"/>
      <c r="D231" s="12"/>
      <c r="E231" s="12"/>
      <c r="F231" s="49"/>
      <c r="G231" s="49"/>
      <c r="H231" s="12">
        <f>'Базовые цены с учетом расхода'!E27</f>
        <v>0</v>
      </c>
      <c r="J231" s="1" t="e">
        <f>'Базовые цены с учетом расхода'!K27</f>
        <v>#NAME?</v>
      </c>
      <c r="K231" s="1" t="s">
        <v>34</v>
      </c>
      <c r="L231" s="1" t="s">
        <v>35</v>
      </c>
      <c r="N231" s="49"/>
    </row>
    <row r="232" spans="2:12" ht="10.5" hidden="1">
      <c r="B232" s="14" t="s">
        <v>36</v>
      </c>
      <c r="C232" s="1">
        <v>0</v>
      </c>
      <c r="F232" s="15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</c>
      <c r="L232" s="4" t="s">
        <v>37</v>
      </c>
    </row>
    <row r="233" spans="2:12" ht="10.5" hidden="1">
      <c r="B233" s="14" t="s">
        <v>38</v>
      </c>
      <c r="F233" s="15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</c>
      <c r="L233" s="4" t="s">
        <v>39</v>
      </c>
    </row>
    <row r="234" spans="2:12" ht="10.5" hidden="1">
      <c r="B234" s="14" t="s">
        <v>40</v>
      </c>
      <c r="F234" s="15">
        <f>IF('Базовые цены с учетом расхода'!N27&gt;0,'Базовые цены с учетом расхода'!N27,IF('Базовые цены с учетом расхода'!N27&lt;0,'Базовые цены с учетом расхода'!N27,""))</f>
      </c>
      <c r="L234" s="4" t="s">
        <v>41</v>
      </c>
    </row>
    <row r="235" spans="2:12" ht="10.5" hidden="1">
      <c r="B235" s="14" t="s">
        <v>42</v>
      </c>
      <c r="C235" s="1">
        <v>0</v>
      </c>
      <c r="F235" s="15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</c>
      <c r="L235" s="4" t="s">
        <v>43</v>
      </c>
    </row>
    <row r="236" spans="2:12" ht="10.5" hidden="1">
      <c r="B236" s="14" t="s">
        <v>44</v>
      </c>
      <c r="F236" s="15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</c>
      <c r="L236" s="4" t="s">
        <v>45</v>
      </c>
    </row>
    <row r="237" spans="2:12" ht="10.5" hidden="1">
      <c r="B237" s="14" t="s">
        <v>46</v>
      </c>
      <c r="F237" s="15">
        <f>IF('Базовые цены с учетом расхода'!O27&gt;0,'Базовые цены с учетом расхода'!O27,IF('Базовые цены с учетом расхода'!O27&lt;0,'Базовые цены с учетом расхода'!O27,""))</f>
      </c>
      <c r="L237" s="4" t="s">
        <v>47</v>
      </c>
    </row>
    <row r="238" spans="1:10" ht="10.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4" ht="10.5">
      <c r="A239" s="41" t="s">
        <v>85</v>
      </c>
      <c r="B239" s="40" t="s">
        <v>86</v>
      </c>
      <c r="C239" s="42">
        <v>4</v>
      </c>
      <c r="D239" s="11">
        <f>'Базовые цены за единицу'!B28</f>
        <v>90.74</v>
      </c>
      <c r="E239" s="11"/>
      <c r="F239" s="49">
        <f>'Базовые цены с учетом расхода'!B28</f>
        <v>362.96</v>
      </c>
      <c r="G239" s="49">
        <f>'Базовые цены с учетом расхода'!C28</f>
        <v>0</v>
      </c>
      <c r="H239" s="11">
        <f>'Базовые цены с учетом расхода'!D28</f>
        <v>0</v>
      </c>
      <c r="I239" s="13"/>
      <c r="J239" s="13" t="e">
        <f>'Базовые цены с учетом расхода'!I28</f>
        <v>#NAME?</v>
      </c>
      <c r="K239" s="1" t="s">
        <v>32</v>
      </c>
      <c r="L239" s="1" t="s">
        <v>33</v>
      </c>
      <c r="N239" s="49">
        <f>'Базовые цены с учетом расхода'!F28</f>
        <v>362.96</v>
      </c>
    </row>
    <row r="240" spans="1:14" ht="109.5" customHeight="1">
      <c r="A240" s="42"/>
      <c r="B240" s="42"/>
      <c r="C240" s="42"/>
      <c r="D240" s="12"/>
      <c r="E240" s="12"/>
      <c r="F240" s="49"/>
      <c r="G240" s="49"/>
      <c r="H240" s="12">
        <f>'Базовые цены с учетом расхода'!E28</f>
        <v>0</v>
      </c>
      <c r="J240" s="1" t="e">
        <f>'Базовые цены с учетом расхода'!K28</f>
        <v>#NAME?</v>
      </c>
      <c r="K240" s="1" t="s">
        <v>34</v>
      </c>
      <c r="L240" s="1" t="s">
        <v>35</v>
      </c>
      <c r="N240" s="49"/>
    </row>
    <row r="241" spans="2:12" ht="10.5" hidden="1">
      <c r="B241" s="14" t="s">
        <v>36</v>
      </c>
      <c r="C241" s="1">
        <v>0</v>
      </c>
      <c r="F241" s="15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1" s="4" t="s">
        <v>37</v>
      </c>
    </row>
    <row r="242" spans="2:12" ht="10.5" hidden="1">
      <c r="B242" s="14" t="s">
        <v>38</v>
      </c>
      <c r="F242" s="15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2" s="4" t="s">
        <v>39</v>
      </c>
    </row>
    <row r="243" spans="2:12" ht="10.5" hidden="1">
      <c r="B243" s="14" t="s">
        <v>40</v>
      </c>
      <c r="F243" s="15">
        <f>IF('Базовые цены с учетом расхода'!N28&gt;0,'Базовые цены с учетом расхода'!N28,IF('Базовые цены с учетом расхода'!N28&lt;0,'Базовые цены с учетом расхода'!N28,""))</f>
      </c>
      <c r="L243" s="4" t="s">
        <v>41</v>
      </c>
    </row>
    <row r="244" spans="2:12" ht="10.5" hidden="1">
      <c r="B244" s="14" t="s">
        <v>42</v>
      </c>
      <c r="C244" s="1">
        <v>0</v>
      </c>
      <c r="F244" s="15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4" s="4" t="s">
        <v>43</v>
      </c>
    </row>
    <row r="245" spans="2:12" ht="10.5" hidden="1">
      <c r="B245" s="14" t="s">
        <v>44</v>
      </c>
      <c r="F245" s="15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5" s="4" t="s">
        <v>45</v>
      </c>
    </row>
    <row r="246" spans="2:12" ht="10.5" hidden="1">
      <c r="B246" s="14" t="s">
        <v>46</v>
      </c>
      <c r="F246" s="15">
        <f>IF('Базовые цены с учетом расхода'!O28&gt;0,'Базовые цены с учетом расхода'!O28,IF('Базовые цены с учетом расхода'!O28&lt;0,'Базовые цены с учетом расхода'!O28,""))</f>
      </c>
      <c r="L246" s="4" t="s">
        <v>47</v>
      </c>
    </row>
    <row r="247" spans="1:10" ht="10.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4" ht="10.5">
      <c r="A248" s="41" t="s">
        <v>87</v>
      </c>
      <c r="B248" s="40" t="s">
        <v>88</v>
      </c>
      <c r="C248" s="42">
        <v>1.92</v>
      </c>
      <c r="D248" s="11">
        <f>'Базовые цены за единицу'!B29</f>
        <v>123.13</v>
      </c>
      <c r="E248" s="11">
        <v>7.16</v>
      </c>
      <c r="F248" s="49">
        <f>'Базовые цены с учетом расхода'!B29</f>
        <v>236.41</v>
      </c>
      <c r="G248" s="49">
        <f>'Базовые цены с учетом расхода'!C29</f>
        <v>195.42</v>
      </c>
      <c r="H248" s="11">
        <f>'Базовые цены с учетом расхода'!D29</f>
        <v>13.75</v>
      </c>
      <c r="I248" s="13">
        <v>6.9138</v>
      </c>
      <c r="J248" s="13" t="e">
        <f>'Базовые цены с учетом расхода'!I29</f>
        <v>#NAME?</v>
      </c>
      <c r="K248" s="1" t="s">
        <v>32</v>
      </c>
      <c r="L248" s="1" t="s">
        <v>33</v>
      </c>
      <c r="N248" s="49">
        <f>'Базовые цены с учетом расхода'!F29</f>
        <v>27.24</v>
      </c>
    </row>
    <row r="249" spans="1:14" ht="54.75" customHeight="1">
      <c r="A249" s="42"/>
      <c r="B249" s="42"/>
      <c r="C249" s="42"/>
      <c r="D249" s="12">
        <v>101.78</v>
      </c>
      <c r="E249" s="12"/>
      <c r="F249" s="49"/>
      <c r="G249" s="49"/>
      <c r="H249" s="12">
        <f>'Базовые цены с учетом расхода'!E29</f>
        <v>0</v>
      </c>
      <c r="J249" s="1" t="e">
        <f>'Базовые цены с учетом расхода'!K29</f>
        <v>#NAME?</v>
      </c>
      <c r="K249" s="1" t="s">
        <v>34</v>
      </c>
      <c r="L249" s="1" t="s">
        <v>35</v>
      </c>
      <c r="N249" s="49"/>
    </row>
    <row r="250" spans="2:10" ht="10.5">
      <c r="B250" s="55" t="s">
        <v>345</v>
      </c>
      <c r="C250" s="55"/>
      <c r="D250" s="55"/>
      <c r="E250" s="55"/>
      <c r="F250" s="55"/>
      <c r="G250" s="55"/>
      <c r="H250" s="55"/>
      <c r="I250" s="55"/>
      <c r="J250" s="55"/>
    </row>
    <row r="251" spans="2:12" ht="10.5" hidden="1">
      <c r="B251" s="14" t="s">
        <v>36</v>
      </c>
      <c r="C251" s="1">
        <v>115</v>
      </c>
      <c r="F251" s="15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224.73</v>
      </c>
      <c r="L251" s="4" t="s">
        <v>37</v>
      </c>
    </row>
    <row r="252" spans="2:12" ht="10.5" hidden="1">
      <c r="B252" s="14" t="s">
        <v>38</v>
      </c>
      <c r="F252" s="15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224.73</v>
      </c>
      <c r="L252" s="4" t="s">
        <v>39</v>
      </c>
    </row>
    <row r="253" spans="2:12" ht="10.5" hidden="1">
      <c r="B253" s="14" t="s">
        <v>40</v>
      </c>
      <c r="F253" s="15">
        <f>IF('Базовые цены с учетом расхода'!N29&gt;0,'Базовые цены с учетом расхода'!N29,IF('Базовые цены с учетом расхода'!N29&lt;0,'Базовые цены с учетом расхода'!N29,""))</f>
        <v>224.73</v>
      </c>
      <c r="L253" s="4" t="s">
        <v>41</v>
      </c>
    </row>
    <row r="254" spans="2:12" ht="10.5" hidden="1">
      <c r="B254" s="14" t="s">
        <v>42</v>
      </c>
      <c r="C254" s="1">
        <v>71</v>
      </c>
      <c r="F254" s="15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138.75</v>
      </c>
      <c r="L254" s="4" t="s">
        <v>43</v>
      </c>
    </row>
    <row r="255" spans="2:12" ht="10.5" hidden="1">
      <c r="B255" s="14" t="s">
        <v>44</v>
      </c>
      <c r="F255" s="15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138.75</v>
      </c>
      <c r="L255" s="4" t="s">
        <v>45</v>
      </c>
    </row>
    <row r="256" spans="2:12" ht="10.5" hidden="1">
      <c r="B256" s="14" t="s">
        <v>46</v>
      </c>
      <c r="F256" s="15">
        <f>IF('Базовые цены с учетом расхода'!O29&gt;0,'Базовые цены с учетом расхода'!O29,IF('Базовые цены с учетом расхода'!O29&lt;0,'Базовые цены с учетом расхода'!O29,""))</f>
        <v>138.75</v>
      </c>
      <c r="L256" s="4" t="s">
        <v>47</v>
      </c>
    </row>
    <row r="257" spans="1:10" ht="10.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4" ht="10.5">
      <c r="A258" s="41" t="s">
        <v>89</v>
      </c>
      <c r="B258" s="40" t="s">
        <v>90</v>
      </c>
      <c r="C258" s="42">
        <v>1.8</v>
      </c>
      <c r="D258" s="11">
        <f>'Базовые цены за единицу'!B30</f>
        <v>9.6</v>
      </c>
      <c r="E258" s="11">
        <v>9.6</v>
      </c>
      <c r="F258" s="49">
        <f>'Базовые цены с учетом расхода'!B30</f>
        <v>17.28</v>
      </c>
      <c r="G258" s="49">
        <f>'Базовые цены с учетом расхода'!C30</f>
        <v>0</v>
      </c>
      <c r="H258" s="11">
        <f>'Базовые цены с учетом расхода'!D30</f>
        <v>17.28</v>
      </c>
      <c r="I258" s="13"/>
      <c r="J258" s="13" t="e">
        <f>'Базовые цены с учетом расхода'!I30</f>
        <v>#NAME?</v>
      </c>
      <c r="K258" s="1" t="s">
        <v>32</v>
      </c>
      <c r="L258" s="1" t="s">
        <v>33</v>
      </c>
      <c r="N258" s="49">
        <f>'Базовые цены с учетом расхода'!F30</f>
        <v>0</v>
      </c>
    </row>
    <row r="259" spans="1:14" ht="43.5" customHeight="1">
      <c r="A259" s="42"/>
      <c r="B259" s="42"/>
      <c r="C259" s="42"/>
      <c r="D259" s="12"/>
      <c r="E259" s="12"/>
      <c r="F259" s="49"/>
      <c r="G259" s="49"/>
      <c r="H259" s="12">
        <f>'Базовые цены с учетом расхода'!E30</f>
        <v>0</v>
      </c>
      <c r="J259" s="1" t="e">
        <f>'Базовые цены с учетом расхода'!K30</f>
        <v>#NAME?</v>
      </c>
      <c r="K259" s="1" t="s">
        <v>34</v>
      </c>
      <c r="L259" s="1" t="s">
        <v>35</v>
      </c>
      <c r="N259" s="49"/>
    </row>
    <row r="260" spans="2:12" ht="10.5" hidden="1">
      <c r="B260" s="14" t="s">
        <v>36</v>
      </c>
      <c r="C260" s="1">
        <v>0</v>
      </c>
      <c r="F260" s="15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60" s="4" t="s">
        <v>37</v>
      </c>
    </row>
    <row r="261" spans="2:12" ht="10.5" hidden="1">
      <c r="B261" s="14" t="s">
        <v>38</v>
      </c>
      <c r="F261" s="15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61" s="4" t="s">
        <v>39</v>
      </c>
    </row>
    <row r="262" spans="2:12" ht="10.5" hidden="1">
      <c r="B262" s="14" t="s">
        <v>40</v>
      </c>
      <c r="F262" s="15">
        <f>IF('Базовые цены с учетом расхода'!N30&gt;0,'Базовые цены с учетом расхода'!N30,IF('Базовые цены с учетом расхода'!N30&lt;0,'Базовые цены с учетом расхода'!N30,""))</f>
      </c>
      <c r="L262" s="4" t="s">
        <v>41</v>
      </c>
    </row>
    <row r="263" spans="2:12" ht="10.5" hidden="1">
      <c r="B263" s="14" t="s">
        <v>42</v>
      </c>
      <c r="C263" s="1">
        <v>0</v>
      </c>
      <c r="F263" s="15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63" s="4" t="s">
        <v>43</v>
      </c>
    </row>
    <row r="264" spans="2:12" ht="10.5" hidden="1">
      <c r="B264" s="14" t="s">
        <v>44</v>
      </c>
      <c r="F264" s="15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64" s="4" t="s">
        <v>45</v>
      </c>
    </row>
    <row r="265" spans="2:12" ht="10.5" hidden="1">
      <c r="B265" s="14" t="s">
        <v>46</v>
      </c>
      <c r="F265" s="15">
        <f>IF('Базовые цены с учетом расхода'!O30&gt;0,'Базовые цены с учетом расхода'!O30,IF('Базовые цены с учетом расхода'!O30&lt;0,'Базовые цены с учетом расхода'!O30,""))</f>
      </c>
      <c r="L265" s="4" t="s">
        <v>47</v>
      </c>
    </row>
    <row r="266" spans="1:10" ht="10.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4" ht="10.5">
      <c r="A267" s="41" t="s">
        <v>91</v>
      </c>
      <c r="B267" s="40" t="s">
        <v>92</v>
      </c>
      <c r="C267" s="42">
        <v>1.8</v>
      </c>
      <c r="D267" s="11">
        <f>'Базовые цены за единицу'!B31</f>
        <v>17.99</v>
      </c>
      <c r="E267" s="11"/>
      <c r="F267" s="49">
        <f>'Базовые цены с учетом расхода'!B31</f>
        <v>32.38</v>
      </c>
      <c r="G267" s="49">
        <f>'Базовые цены с учетом расхода'!C31</f>
        <v>0</v>
      </c>
      <c r="H267" s="11">
        <f>'Базовые цены с учетом расхода'!D31</f>
        <v>0</v>
      </c>
      <c r="I267" s="13"/>
      <c r="J267" s="13" t="e">
        <f>'Базовые цены с учетом расхода'!I31</f>
        <v>#NAME?</v>
      </c>
      <c r="K267" s="1" t="s">
        <v>32</v>
      </c>
      <c r="L267" s="1" t="s">
        <v>33</v>
      </c>
      <c r="N267" s="49">
        <f>'Базовые цены с учетом расхода'!F31</f>
        <v>32.38</v>
      </c>
    </row>
    <row r="268" spans="1:14" ht="54.75" customHeight="1">
      <c r="A268" s="42"/>
      <c r="B268" s="42"/>
      <c r="C268" s="42"/>
      <c r="D268" s="12"/>
      <c r="E268" s="12"/>
      <c r="F268" s="49"/>
      <c r="G268" s="49"/>
      <c r="H268" s="12">
        <f>'Базовые цены с учетом расхода'!E31</f>
        <v>0</v>
      </c>
      <c r="J268" s="1" t="e">
        <f>'Базовые цены с учетом расхода'!K31</f>
        <v>#NAME?</v>
      </c>
      <c r="K268" s="1" t="s">
        <v>34</v>
      </c>
      <c r="L268" s="1" t="s">
        <v>35</v>
      </c>
      <c r="N268" s="49"/>
    </row>
    <row r="269" spans="2:12" ht="10.5" hidden="1">
      <c r="B269" s="14" t="s">
        <v>36</v>
      </c>
      <c r="C269" s="1">
        <v>0</v>
      </c>
      <c r="F269" s="15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69" s="4" t="s">
        <v>37</v>
      </c>
    </row>
    <row r="270" spans="2:12" ht="10.5" hidden="1">
      <c r="B270" s="14" t="s">
        <v>38</v>
      </c>
      <c r="F270" s="15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70" s="4" t="s">
        <v>39</v>
      </c>
    </row>
    <row r="271" spans="2:12" ht="10.5" hidden="1">
      <c r="B271" s="14" t="s">
        <v>40</v>
      </c>
      <c r="F271" s="15">
        <f>IF('Базовые цены с учетом расхода'!N31&gt;0,'Базовые цены с учетом расхода'!N31,IF('Базовые цены с учетом расхода'!N31&lt;0,'Базовые цены с учетом расхода'!N31,""))</f>
      </c>
      <c r="L271" s="4" t="s">
        <v>41</v>
      </c>
    </row>
    <row r="272" spans="2:12" ht="10.5" hidden="1">
      <c r="B272" s="14" t="s">
        <v>42</v>
      </c>
      <c r="C272" s="1">
        <v>0</v>
      </c>
      <c r="F272" s="15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2" s="4" t="s">
        <v>43</v>
      </c>
    </row>
    <row r="273" spans="2:12" ht="10.5" hidden="1">
      <c r="B273" s="14" t="s">
        <v>44</v>
      </c>
      <c r="F273" s="15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3" s="4" t="s">
        <v>45</v>
      </c>
    </row>
    <row r="274" spans="2:12" ht="10.5" hidden="1">
      <c r="B274" s="14" t="s">
        <v>46</v>
      </c>
      <c r="F274" s="15">
        <f>IF('Базовые цены с учетом расхода'!O31&gt;0,'Базовые цены с учетом расхода'!O31,IF('Базовые цены с учетом расхода'!O31&lt;0,'Базовые цены с учетом расхода'!O31,""))</f>
      </c>
      <c r="L274" s="4" t="s">
        <v>47</v>
      </c>
    </row>
    <row r="275" spans="1:10" ht="10.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2:18" ht="10.5">
      <c r="B276" s="8" t="s">
        <v>93</v>
      </c>
      <c r="E276" s="56"/>
      <c r="F276" s="57">
        <f>'Базовые концовки'!F7</f>
        <v>66410.81</v>
      </c>
      <c r="G276" s="57">
        <f>'Базовые концовки'!G7</f>
        <v>12426.36</v>
      </c>
      <c r="H276" s="19">
        <f>'Базовые концовки'!H7</f>
        <v>1501.93</v>
      </c>
      <c r="I276" s="42"/>
      <c r="J276" s="20" t="e">
        <f>'Базовые концовки'!J7</f>
        <v>#NAME?</v>
      </c>
      <c r="N276" s="57">
        <f>'Базовые концовки'!L7</f>
        <v>52482.52</v>
      </c>
      <c r="R276" s="57">
        <f>'Базовые концовки'!M7</f>
        <v>0</v>
      </c>
    </row>
    <row r="277" spans="5:18" ht="10.5">
      <c r="E277" s="56"/>
      <c r="F277" s="57"/>
      <c r="G277" s="57"/>
      <c r="H277" s="18">
        <f>'Базовые концовки'!I7</f>
        <v>30.59</v>
      </c>
      <c r="I277" s="42"/>
      <c r="J277" s="7" t="e">
        <f>'Базовые концовки'!K7</f>
        <v>#NAME?</v>
      </c>
      <c r="N277" s="57"/>
      <c r="R277" s="57"/>
    </row>
    <row r="278" spans="2:18" ht="10.5" hidden="1">
      <c r="B278" s="8" t="s">
        <v>94</v>
      </c>
      <c r="E278" s="17"/>
      <c r="F278" s="18">
        <f>'Базовые концовки'!F8</f>
        <v>0</v>
      </c>
      <c r="G278" s="18">
        <f>'Базовые концовки'!G8</f>
        <v>0</v>
      </c>
      <c r="H278" s="18">
        <f>'Базовые концовки'!H8</f>
        <v>0</v>
      </c>
      <c r="J278" s="7">
        <f>'Базовые концовки'!J8</f>
        <v>0</v>
      </c>
      <c r="N278" s="18">
        <f>'Базовые концовки'!L8</f>
        <v>0</v>
      </c>
      <c r="R278" s="18">
        <f>'Базовые концовки'!M8</f>
        <v>0</v>
      </c>
    </row>
    <row r="279" spans="2:18" ht="10.5" hidden="1">
      <c r="B279" s="8" t="s">
        <v>95</v>
      </c>
      <c r="E279" s="17"/>
      <c r="F279" s="18" t="e">
        <f>'Базовые концовки'!F9</f>
        <v>#NAME?</v>
      </c>
      <c r="G279" s="18"/>
      <c r="H279" s="18"/>
      <c r="J279" s="7"/>
      <c r="N279" s="18"/>
      <c r="R279" s="18"/>
    </row>
    <row r="280" spans="2:18" ht="10.5" hidden="1">
      <c r="B280" s="8" t="s">
        <v>96</v>
      </c>
      <c r="E280" s="17"/>
      <c r="F280" s="18" t="e">
        <f>'Базовые концовки'!F10</f>
        <v>#NAME?</v>
      </c>
      <c r="G280" s="18"/>
      <c r="H280" s="18"/>
      <c r="J280" s="7"/>
      <c r="N280" s="18"/>
      <c r="R280" s="18"/>
    </row>
    <row r="281" spans="2:18" ht="10.5" hidden="1">
      <c r="B281" s="8" t="s">
        <v>97</v>
      </c>
      <c r="E281" s="17"/>
      <c r="F281" s="18" t="e">
        <f>'Базовые концовки'!F11</f>
        <v>#NAME?</v>
      </c>
      <c r="G281" s="18"/>
      <c r="H281" s="18"/>
      <c r="J281" s="7"/>
      <c r="N281" s="18"/>
      <c r="R281" s="18"/>
    </row>
    <row r="282" spans="2:18" ht="10.5" hidden="1">
      <c r="B282" s="8" t="s">
        <v>98</v>
      </c>
      <c r="E282" s="17"/>
      <c r="F282" s="18" t="e">
        <f>'Базовые концовки'!F12</f>
        <v>#NAME?</v>
      </c>
      <c r="G282" s="18"/>
      <c r="H282" s="18"/>
      <c r="J282" s="7"/>
      <c r="N282" s="18"/>
      <c r="R282" s="18"/>
    </row>
    <row r="283" spans="2:18" ht="10.5" hidden="1">
      <c r="B283" s="8" t="s">
        <v>99</v>
      </c>
      <c r="E283" s="17"/>
      <c r="F283" s="18" t="e">
        <f>'Базовые концовки'!F13</f>
        <v>#NAME?</v>
      </c>
      <c r="G283" s="18"/>
      <c r="H283" s="18"/>
      <c r="J283" s="7"/>
      <c r="N283" s="18"/>
      <c r="R283" s="18"/>
    </row>
    <row r="284" spans="2:18" ht="10.5" hidden="1">
      <c r="B284" s="8" t="s">
        <v>100</v>
      </c>
      <c r="E284" s="17"/>
      <c r="F284" s="18" t="e">
        <f>'Базовые концовки'!F14</f>
        <v>#NAME?</v>
      </c>
      <c r="G284" s="18"/>
      <c r="H284" s="18"/>
      <c r="J284" s="7"/>
      <c r="N284" s="18"/>
      <c r="R284" s="18"/>
    </row>
    <row r="285" spans="2:18" ht="10.5" hidden="1">
      <c r="B285" s="8" t="s">
        <v>101</v>
      </c>
      <c r="E285" s="17"/>
      <c r="F285" s="18" t="e">
        <f>'Базовые концовки'!F15</f>
        <v>#NAME?</v>
      </c>
      <c r="G285" s="18"/>
      <c r="H285" s="18"/>
      <c r="J285" s="7"/>
      <c r="N285" s="18"/>
      <c r="R285" s="18"/>
    </row>
    <row r="286" spans="2:18" ht="10.5" hidden="1">
      <c r="B286" s="8" t="s">
        <v>102</v>
      </c>
      <c r="E286" s="17"/>
      <c r="F286" s="18" t="e">
        <f>'Базовые концовки'!F16</f>
        <v>#NAME?</v>
      </c>
      <c r="G286" s="18"/>
      <c r="H286" s="18"/>
      <c r="J286" s="7"/>
      <c r="N286" s="18"/>
      <c r="R286" s="18"/>
    </row>
    <row r="287" spans="2:18" ht="10.5" hidden="1">
      <c r="B287" s="8" t="s">
        <v>103</v>
      </c>
      <c r="E287" s="17"/>
      <c r="F287" s="18" t="e">
        <f>'Базовые концовки'!F17</f>
        <v>#NAME?</v>
      </c>
      <c r="G287" s="18"/>
      <c r="H287" s="18"/>
      <c r="J287" s="7"/>
      <c r="N287" s="18"/>
      <c r="R287" s="18"/>
    </row>
    <row r="288" spans="2:18" ht="10.5">
      <c r="B288" s="8" t="s">
        <v>104</v>
      </c>
      <c r="E288" s="17"/>
      <c r="F288" s="18">
        <f>'Базовые концовки'!F18</f>
        <v>362.96</v>
      </c>
      <c r="G288" s="18">
        <f>'Базовые концовки'!G18</f>
        <v>0</v>
      </c>
      <c r="H288" s="18">
        <f>'Базовые концовки'!H18</f>
        <v>0</v>
      </c>
      <c r="J288" s="7" t="e">
        <f>'Базовые концовки'!J18</f>
        <v>#NAME?</v>
      </c>
      <c r="N288" s="18">
        <f>'Базовые концовки'!L18</f>
        <v>362.96</v>
      </c>
      <c r="R288" s="18">
        <f>'Базовые концовки'!M18</f>
        <v>0</v>
      </c>
    </row>
    <row r="289" spans="2:18" ht="10.5" hidden="1">
      <c r="B289" s="8" t="s">
        <v>105</v>
      </c>
      <c r="E289" s="17"/>
      <c r="F289" s="18"/>
      <c r="G289" s="18"/>
      <c r="H289" s="18"/>
      <c r="J289" s="7"/>
      <c r="N289" s="18"/>
      <c r="R289" s="18"/>
    </row>
    <row r="290" spans="2:18" ht="10.5" hidden="1">
      <c r="B290" s="8" t="s">
        <v>106</v>
      </c>
      <c r="E290" s="17"/>
      <c r="F290" s="18"/>
      <c r="G290" s="18">
        <f>'Базовые концовки'!G20</f>
        <v>0</v>
      </c>
      <c r="H290" s="18"/>
      <c r="J290" s="7"/>
      <c r="N290" s="18"/>
      <c r="R290" s="18"/>
    </row>
    <row r="291" spans="2:18" ht="10.5" hidden="1">
      <c r="B291" s="8" t="s">
        <v>107</v>
      </c>
      <c r="E291" s="17"/>
      <c r="F291" s="18">
        <f>'Базовые концовки'!F21</f>
        <v>0</v>
      </c>
      <c r="G291" s="18"/>
      <c r="H291" s="18"/>
      <c r="J291" s="7"/>
      <c r="N291" s="18"/>
      <c r="R291" s="18"/>
    </row>
    <row r="292" spans="2:18" ht="10.5">
      <c r="B292" s="8" t="s">
        <v>108</v>
      </c>
      <c r="E292" s="17"/>
      <c r="F292" s="18" t="e">
        <f>'Базовые концовки'!F22</f>
        <v>#NAME?</v>
      </c>
      <c r="G292" s="18"/>
      <c r="H292" s="18"/>
      <c r="J292" s="7"/>
      <c r="N292" s="18"/>
      <c r="R292" s="18"/>
    </row>
    <row r="293" spans="2:18" ht="10.5" hidden="1">
      <c r="B293" s="8" t="s">
        <v>109</v>
      </c>
      <c r="E293" s="17"/>
      <c r="F293" s="18">
        <f>'Базовые концовки'!F23</f>
        <v>0</v>
      </c>
      <c r="G293" s="18"/>
      <c r="H293" s="18"/>
      <c r="J293" s="7"/>
      <c r="N293" s="18"/>
      <c r="R293" s="18"/>
    </row>
    <row r="294" spans="2:18" ht="10.5" hidden="1">
      <c r="B294" s="8" t="s">
        <v>110</v>
      </c>
      <c r="E294" s="17"/>
      <c r="F294" s="18">
        <f>'Базовые концовки'!F24</f>
        <v>0</v>
      </c>
      <c r="G294" s="18"/>
      <c r="H294" s="18"/>
      <c r="J294" s="7"/>
      <c r="N294" s="18"/>
      <c r="R294" s="18"/>
    </row>
    <row r="295" spans="2:18" ht="10.5" hidden="1">
      <c r="B295" s="8" t="s">
        <v>111</v>
      </c>
      <c r="E295" s="17"/>
      <c r="F295" s="18">
        <f>'Базовые концовки'!F25</f>
        <v>0</v>
      </c>
      <c r="G295" s="18"/>
      <c r="H295" s="18"/>
      <c r="J295" s="7"/>
      <c r="N295" s="18"/>
      <c r="R295" s="18"/>
    </row>
    <row r="296" spans="2:18" ht="10.5" hidden="1">
      <c r="B296" s="8" t="s">
        <v>102</v>
      </c>
      <c r="E296" s="17"/>
      <c r="F296" s="18" t="e">
        <f>'Базовые концовки'!F26</f>
        <v>#NAME?</v>
      </c>
      <c r="G296" s="18"/>
      <c r="H296" s="18"/>
      <c r="J296" s="7"/>
      <c r="N296" s="18"/>
      <c r="R296" s="18"/>
    </row>
    <row r="297" spans="2:18" ht="10.5">
      <c r="B297" s="8" t="s">
        <v>112</v>
      </c>
      <c r="E297" s="17"/>
      <c r="F297" s="18">
        <f>'Базовые концовки'!F27</f>
        <v>362.96</v>
      </c>
      <c r="G297" s="18"/>
      <c r="H297" s="18"/>
      <c r="J297" s="7"/>
      <c r="N297" s="18"/>
      <c r="R297" s="18"/>
    </row>
    <row r="298" spans="2:18" ht="10.5">
      <c r="B298" s="8" t="s">
        <v>113</v>
      </c>
      <c r="E298" s="17"/>
      <c r="F298" s="18">
        <f>'Базовые концовки'!F28</f>
        <v>49.66</v>
      </c>
      <c r="G298" s="18">
        <f>'Базовые концовки'!G28</f>
        <v>0</v>
      </c>
      <c r="H298" s="18">
        <f>'Базовые концовки'!H28</f>
        <v>17.28</v>
      </c>
      <c r="J298" s="7" t="e">
        <f>'Базовые концовки'!J28</f>
        <v>#NAME?</v>
      </c>
      <c r="N298" s="18">
        <f>'Базовые концовки'!L28</f>
        <v>32.38</v>
      </c>
      <c r="R298" s="18">
        <f>'Базовые концовки'!M28</f>
        <v>0</v>
      </c>
    </row>
    <row r="299" spans="2:18" ht="10.5" hidden="1">
      <c r="B299" s="8" t="s">
        <v>105</v>
      </c>
      <c r="E299" s="17"/>
      <c r="F299" s="18"/>
      <c r="G299" s="18"/>
      <c r="H299" s="18"/>
      <c r="J299" s="7"/>
      <c r="N299" s="18"/>
      <c r="R299" s="18"/>
    </row>
    <row r="300" spans="2:18" ht="10.5">
      <c r="B300" s="8" t="s">
        <v>114</v>
      </c>
      <c r="E300" s="17"/>
      <c r="F300" s="18">
        <f>'Базовые концовки'!F30</f>
        <v>3137.74</v>
      </c>
      <c r="G300" s="18"/>
      <c r="H300" s="18"/>
      <c r="J300" s="7"/>
      <c r="N300" s="18"/>
      <c r="R300" s="18"/>
    </row>
    <row r="301" spans="2:18" ht="10.5" hidden="1">
      <c r="B301" s="8" t="s">
        <v>109</v>
      </c>
      <c r="E301" s="17"/>
      <c r="F301" s="18">
        <f>'Базовые концовки'!F31</f>
        <v>0</v>
      </c>
      <c r="G301" s="18"/>
      <c r="H301" s="18"/>
      <c r="J301" s="7"/>
      <c r="N301" s="18"/>
      <c r="R301" s="18"/>
    </row>
    <row r="302" spans="2:18" ht="10.5" hidden="1">
      <c r="B302" s="8" t="s">
        <v>110</v>
      </c>
      <c r="E302" s="17"/>
      <c r="F302" s="18">
        <f>'Базовые концовки'!F32</f>
        <v>0</v>
      </c>
      <c r="G302" s="18"/>
      <c r="H302" s="18"/>
      <c r="J302" s="7"/>
      <c r="N302" s="18"/>
      <c r="R302" s="18"/>
    </row>
    <row r="303" spans="2:18" ht="10.5" hidden="1">
      <c r="B303" s="8" t="s">
        <v>111</v>
      </c>
      <c r="E303" s="17"/>
      <c r="F303" s="18">
        <f>'Базовые концовки'!F33</f>
        <v>0</v>
      </c>
      <c r="G303" s="18"/>
      <c r="H303" s="18"/>
      <c r="J303" s="7"/>
      <c r="N303" s="18"/>
      <c r="R303" s="18"/>
    </row>
    <row r="304" spans="2:18" ht="10.5">
      <c r="B304" s="8" t="s">
        <v>115</v>
      </c>
      <c r="E304" s="17"/>
      <c r="F304" s="18">
        <f>'Базовые концовки'!F34</f>
        <v>49.66</v>
      </c>
      <c r="G304" s="18"/>
      <c r="H304" s="18"/>
      <c r="J304" s="7"/>
      <c r="N304" s="18"/>
      <c r="R304" s="18"/>
    </row>
    <row r="305" spans="2:18" ht="10.5" hidden="1">
      <c r="B305" s="8" t="s">
        <v>116</v>
      </c>
      <c r="E305" s="17"/>
      <c r="F305" s="18">
        <f>'Базовые концовки'!F35</f>
        <v>0</v>
      </c>
      <c r="G305" s="18">
        <f>'Базовые концовки'!G35</f>
        <v>0</v>
      </c>
      <c r="H305" s="18">
        <f>'Базовые концовки'!H35</f>
        <v>0</v>
      </c>
      <c r="J305" s="7">
        <f>'Базовые концовки'!J35</f>
        <v>0</v>
      </c>
      <c r="N305" s="18">
        <f>'Базовые концовки'!L35</f>
        <v>0</v>
      </c>
      <c r="R305" s="18">
        <f>'Базовые концовки'!M35</f>
        <v>0</v>
      </c>
    </row>
    <row r="306" spans="2:18" ht="10.5" hidden="1">
      <c r="B306" s="8" t="s">
        <v>109</v>
      </c>
      <c r="E306" s="17"/>
      <c r="F306" s="18">
        <f>'Базовые концовки'!F36</f>
        <v>0</v>
      </c>
      <c r="G306" s="18"/>
      <c r="H306" s="18"/>
      <c r="J306" s="7"/>
      <c r="N306" s="18"/>
      <c r="R306" s="18"/>
    </row>
    <row r="307" spans="2:18" ht="10.5" hidden="1">
      <c r="B307" s="8" t="s">
        <v>110</v>
      </c>
      <c r="E307" s="17"/>
      <c r="F307" s="18">
        <f>'Базовые концовки'!F37</f>
        <v>0</v>
      </c>
      <c r="G307" s="18"/>
      <c r="H307" s="18"/>
      <c r="J307" s="7"/>
      <c r="N307" s="18"/>
      <c r="R307" s="18"/>
    </row>
    <row r="308" spans="2:18" ht="10.5" hidden="1">
      <c r="B308" s="8" t="s">
        <v>111</v>
      </c>
      <c r="E308" s="17"/>
      <c r="F308" s="18">
        <f>'Базовые концовки'!F38</f>
        <v>0</v>
      </c>
      <c r="G308" s="18"/>
      <c r="H308" s="18"/>
      <c r="J308" s="7"/>
      <c r="N308" s="18"/>
      <c r="R308" s="18"/>
    </row>
    <row r="309" spans="2:18" ht="10.5" hidden="1">
      <c r="B309" s="8" t="s">
        <v>117</v>
      </c>
      <c r="E309" s="17"/>
      <c r="F309" s="18">
        <f>'Базовые концовки'!F39</f>
        <v>0</v>
      </c>
      <c r="G309" s="18"/>
      <c r="H309" s="18"/>
      <c r="J309" s="7"/>
      <c r="N309" s="18"/>
      <c r="R309" s="18"/>
    </row>
    <row r="310" spans="2:18" ht="10.5">
      <c r="B310" s="8" t="s">
        <v>118</v>
      </c>
      <c r="E310" s="56"/>
      <c r="F310" s="57">
        <f>'Базовые концовки'!F40</f>
        <v>65998.19</v>
      </c>
      <c r="G310" s="57">
        <f>'Базовые концовки'!G40</f>
        <v>12426.36</v>
      </c>
      <c r="H310" s="19">
        <f>'Базовые концовки'!H40</f>
        <v>1484.65</v>
      </c>
      <c r="I310" s="42"/>
      <c r="J310" s="20" t="e">
        <f>'Базовые концовки'!J40</f>
        <v>#NAME?</v>
      </c>
      <c r="N310" s="57">
        <f>'Базовые концовки'!L40</f>
        <v>52087.18</v>
      </c>
      <c r="R310" s="57">
        <f>'Базовые концовки'!M40</f>
        <v>0</v>
      </c>
    </row>
    <row r="311" spans="5:18" ht="10.5">
      <c r="E311" s="56"/>
      <c r="F311" s="57"/>
      <c r="G311" s="57"/>
      <c r="H311" s="18">
        <f>'Базовые концовки'!I40</f>
        <v>30.59</v>
      </c>
      <c r="I311" s="42"/>
      <c r="J311" s="7" t="e">
        <f>'Базовые концовки'!K40</f>
        <v>#NAME?</v>
      </c>
      <c r="N311" s="57"/>
      <c r="R311" s="57"/>
    </row>
    <row r="312" spans="2:18" ht="10.5" hidden="1">
      <c r="B312" s="8" t="s">
        <v>105</v>
      </c>
      <c r="E312" s="17"/>
      <c r="F312" s="18"/>
      <c r="G312" s="18"/>
      <c r="H312" s="18"/>
      <c r="J312" s="7"/>
      <c r="N312" s="18"/>
      <c r="R312" s="18"/>
    </row>
    <row r="313" spans="2:18" ht="10.5" hidden="1">
      <c r="B313" s="8" t="s">
        <v>119</v>
      </c>
      <c r="E313" s="17"/>
      <c r="F313" s="18">
        <f>'Базовые концовки'!F42</f>
        <v>0</v>
      </c>
      <c r="G313" s="18"/>
      <c r="H313" s="18"/>
      <c r="J313" s="7"/>
      <c r="N313" s="18"/>
      <c r="R313" s="18"/>
    </row>
    <row r="314" spans="2:18" ht="10.5" hidden="1">
      <c r="B314" s="8" t="s">
        <v>109</v>
      </c>
      <c r="E314" s="17"/>
      <c r="F314" s="18">
        <f>'Базовые концовки'!F43</f>
        <v>0</v>
      </c>
      <c r="G314" s="18"/>
      <c r="H314" s="18"/>
      <c r="J314" s="7"/>
      <c r="N314" s="18"/>
      <c r="R314" s="18"/>
    </row>
    <row r="315" spans="2:18" ht="31.5">
      <c r="B315" s="34" t="s">
        <v>120</v>
      </c>
      <c r="E315" s="17"/>
      <c r="F315" s="18">
        <f>'Базовые концовки'!F44</f>
        <v>13296.22</v>
      </c>
      <c r="G315" s="18"/>
      <c r="H315" s="18"/>
      <c r="J315" s="7"/>
      <c r="N315" s="18"/>
      <c r="R315" s="18"/>
    </row>
    <row r="316" spans="2:18" ht="31.5">
      <c r="B316" s="34" t="s">
        <v>121</v>
      </c>
      <c r="E316" s="17"/>
      <c r="F316" s="18">
        <f>'Базовые концовки'!F45</f>
        <v>8317.23</v>
      </c>
      <c r="G316" s="18"/>
      <c r="H316" s="18"/>
      <c r="J316" s="7"/>
      <c r="N316" s="18"/>
      <c r="R316" s="18"/>
    </row>
    <row r="317" spans="2:18" ht="10.5" hidden="1">
      <c r="B317" s="8" t="s">
        <v>102</v>
      </c>
      <c r="E317" s="17"/>
      <c r="F317" s="18" t="e">
        <f>'Базовые концовки'!F46</f>
        <v>#NAME?</v>
      </c>
      <c r="G317" s="18"/>
      <c r="H317" s="18"/>
      <c r="J317" s="7"/>
      <c r="N317" s="18"/>
      <c r="R317" s="18"/>
    </row>
    <row r="318" spans="2:18" ht="10.5">
      <c r="B318" s="8" t="s">
        <v>122</v>
      </c>
      <c r="E318" s="17"/>
      <c r="F318" s="18">
        <f>'Базовые концовки'!F47</f>
        <v>87611.64</v>
      </c>
      <c r="G318" s="18"/>
      <c r="H318" s="18"/>
      <c r="J318" s="7"/>
      <c r="N318" s="18"/>
      <c r="R318" s="18"/>
    </row>
    <row r="319" spans="2:18" ht="10.5" hidden="1">
      <c r="B319" s="8" t="s">
        <v>123</v>
      </c>
      <c r="E319" s="17"/>
      <c r="F319" s="18">
        <f>'Базовые концовки'!F48</f>
        <v>0</v>
      </c>
      <c r="G319" s="18">
        <f>'Базовые концовки'!G48</f>
        <v>0</v>
      </c>
      <c r="H319" s="18">
        <f>'Базовые концовки'!H48</f>
        <v>0</v>
      </c>
      <c r="J319" s="7">
        <f>'Базовые концовки'!J48</f>
        <v>0</v>
      </c>
      <c r="N319" s="18">
        <f>'Базовые концовки'!L48</f>
        <v>0</v>
      </c>
      <c r="R319" s="18">
        <f>'Базовые концовки'!M48</f>
        <v>0</v>
      </c>
    </row>
    <row r="320" spans="2:18" ht="10.5" hidden="1">
      <c r="B320" s="8" t="s">
        <v>109</v>
      </c>
      <c r="E320" s="17"/>
      <c r="F320" s="18">
        <f>'Базовые концовки'!F49</f>
        <v>0</v>
      </c>
      <c r="G320" s="18"/>
      <c r="H320" s="18"/>
      <c r="J320" s="7"/>
      <c r="N320" s="18"/>
      <c r="R320" s="18"/>
    </row>
    <row r="321" spans="2:18" ht="10.5" hidden="1">
      <c r="B321" s="8" t="s">
        <v>110</v>
      </c>
      <c r="E321" s="17"/>
      <c r="F321" s="18">
        <f>'Базовые концовки'!F50</f>
        <v>0</v>
      </c>
      <c r="G321" s="18"/>
      <c r="H321" s="18"/>
      <c r="J321" s="7"/>
      <c r="N321" s="18"/>
      <c r="R321" s="18"/>
    </row>
    <row r="322" spans="2:18" ht="10.5" hidden="1">
      <c r="B322" s="8" t="s">
        <v>111</v>
      </c>
      <c r="E322" s="17"/>
      <c r="F322" s="18">
        <f>'Базовые концовки'!F51</f>
        <v>0</v>
      </c>
      <c r="G322" s="18"/>
      <c r="H322" s="18"/>
      <c r="J322" s="7"/>
      <c r="N322" s="18"/>
      <c r="R322" s="18"/>
    </row>
    <row r="323" spans="2:18" ht="10.5" hidden="1">
      <c r="B323" s="8" t="s">
        <v>124</v>
      </c>
      <c r="E323" s="17"/>
      <c r="F323" s="18">
        <f>'Базовые концовки'!F52</f>
        <v>0</v>
      </c>
      <c r="G323" s="18"/>
      <c r="H323" s="18"/>
      <c r="J323" s="7"/>
      <c r="N323" s="18"/>
      <c r="R323" s="18"/>
    </row>
    <row r="324" spans="2:18" ht="10.5" hidden="1">
      <c r="B324" s="8" t="s">
        <v>125</v>
      </c>
      <c r="E324" s="17"/>
      <c r="F324" s="18">
        <f>'Базовые концовки'!F53</f>
        <v>0</v>
      </c>
      <c r="G324" s="18">
        <f>'Базовые концовки'!G53</f>
        <v>0</v>
      </c>
      <c r="H324" s="18">
        <f>'Базовые концовки'!H53</f>
        <v>0</v>
      </c>
      <c r="J324" s="7">
        <f>'Базовые концовки'!J53</f>
        <v>0</v>
      </c>
      <c r="N324" s="18">
        <f>'Базовые концовки'!L53</f>
        <v>0</v>
      </c>
      <c r="R324" s="18">
        <f>'Базовые концовки'!M53</f>
        <v>0</v>
      </c>
    </row>
    <row r="325" spans="2:18" ht="10.5" hidden="1">
      <c r="B325" s="8" t="s">
        <v>109</v>
      </c>
      <c r="E325" s="17"/>
      <c r="F325" s="18">
        <f>'Базовые концовки'!F54</f>
        <v>0</v>
      </c>
      <c r="G325" s="18"/>
      <c r="H325" s="18"/>
      <c r="J325" s="7"/>
      <c r="N325" s="18"/>
      <c r="R325" s="18"/>
    </row>
    <row r="326" spans="2:18" ht="10.5" hidden="1">
      <c r="B326" s="8" t="s">
        <v>110</v>
      </c>
      <c r="E326" s="17"/>
      <c r="F326" s="18">
        <f>'Базовые концовки'!F55</f>
        <v>0</v>
      </c>
      <c r="G326" s="18"/>
      <c r="H326" s="18"/>
      <c r="J326" s="7"/>
      <c r="N326" s="18"/>
      <c r="R326" s="18"/>
    </row>
    <row r="327" spans="2:18" ht="10.5" hidden="1">
      <c r="B327" s="8" t="s">
        <v>111</v>
      </c>
      <c r="E327" s="17"/>
      <c r="F327" s="18">
        <f>'Базовые концовки'!F56</f>
        <v>0</v>
      </c>
      <c r="G327" s="18"/>
      <c r="H327" s="18"/>
      <c r="J327" s="7"/>
      <c r="N327" s="18"/>
      <c r="R327" s="18"/>
    </row>
    <row r="328" spans="2:18" ht="10.5" hidden="1">
      <c r="B328" s="8" t="s">
        <v>126</v>
      </c>
      <c r="E328" s="17"/>
      <c r="F328" s="18">
        <f>'Базовые концовки'!F57</f>
        <v>0</v>
      </c>
      <c r="G328" s="18"/>
      <c r="H328" s="18"/>
      <c r="J328" s="7"/>
      <c r="N328" s="18"/>
      <c r="R328" s="18"/>
    </row>
    <row r="329" spans="2:18" ht="10.5" hidden="1">
      <c r="B329" s="8" t="s">
        <v>127</v>
      </c>
      <c r="E329" s="17"/>
      <c r="F329" s="18">
        <f>'Базовые концовки'!F58</f>
        <v>0</v>
      </c>
      <c r="G329" s="18">
        <f>'Базовые концовки'!G58</f>
        <v>0</v>
      </c>
      <c r="H329" s="18">
        <f>'Базовые концовки'!H58</f>
        <v>0</v>
      </c>
      <c r="J329" s="7">
        <f>'Базовые концовки'!J58</f>
        <v>0</v>
      </c>
      <c r="N329" s="18">
        <f>'Базовые концовки'!L58</f>
        <v>0</v>
      </c>
      <c r="R329" s="18">
        <f>'Базовые концовки'!M58</f>
        <v>0</v>
      </c>
    </row>
    <row r="330" spans="2:18" ht="10.5" hidden="1">
      <c r="B330" s="8" t="s">
        <v>105</v>
      </c>
      <c r="E330" s="17"/>
      <c r="F330" s="18"/>
      <c r="G330" s="18"/>
      <c r="H330" s="18"/>
      <c r="J330" s="7"/>
      <c r="N330" s="18"/>
      <c r="R330" s="18"/>
    </row>
    <row r="331" spans="2:18" ht="10.5" hidden="1">
      <c r="B331" s="8" t="s">
        <v>128</v>
      </c>
      <c r="E331" s="17"/>
      <c r="F331" s="18">
        <f>'Базовые концовки'!F60</f>
        <v>3137.74</v>
      </c>
      <c r="G331" s="18"/>
      <c r="H331" s="18"/>
      <c r="J331" s="7"/>
      <c r="N331" s="18"/>
      <c r="R331" s="18"/>
    </row>
    <row r="332" spans="2:18" ht="10.5" hidden="1">
      <c r="B332" s="8" t="s">
        <v>109</v>
      </c>
      <c r="E332" s="17"/>
      <c r="F332" s="18">
        <f>'Базовые концовки'!F61</f>
        <v>0</v>
      </c>
      <c r="G332" s="18"/>
      <c r="H332" s="18"/>
      <c r="J332" s="7"/>
      <c r="N332" s="18"/>
      <c r="R332" s="18"/>
    </row>
    <row r="333" spans="2:18" ht="10.5" hidden="1">
      <c r="B333" s="8" t="s">
        <v>129</v>
      </c>
      <c r="E333" s="17"/>
      <c r="F333" s="18">
        <f>'Базовые концовки'!F62</f>
        <v>0</v>
      </c>
      <c r="G333" s="18"/>
      <c r="H333" s="18"/>
      <c r="J333" s="7"/>
      <c r="N333" s="18"/>
      <c r="R333" s="18"/>
    </row>
    <row r="334" spans="2:18" ht="10.5" hidden="1">
      <c r="B334" s="8" t="s">
        <v>111</v>
      </c>
      <c r="E334" s="17"/>
      <c r="F334" s="18">
        <f>'Базовые концовки'!F63</f>
        <v>0</v>
      </c>
      <c r="G334" s="18"/>
      <c r="H334" s="18"/>
      <c r="J334" s="7"/>
      <c r="N334" s="18"/>
      <c r="R334" s="18"/>
    </row>
    <row r="335" spans="2:18" ht="10.5" hidden="1">
      <c r="B335" s="8" t="s">
        <v>130</v>
      </c>
      <c r="E335" s="17"/>
      <c r="F335" s="18">
        <f>'Базовые концовки'!F64</f>
        <v>0</v>
      </c>
      <c r="G335" s="18"/>
      <c r="H335" s="18"/>
      <c r="J335" s="7"/>
      <c r="N335" s="18"/>
      <c r="R335" s="18"/>
    </row>
    <row r="336" spans="2:18" ht="10.5" hidden="1">
      <c r="B336" s="8" t="s">
        <v>131</v>
      </c>
      <c r="E336" s="17"/>
      <c r="F336" s="18">
        <f>'Базовые концовки'!F65</f>
        <v>0</v>
      </c>
      <c r="G336" s="18">
        <f>'Базовые концовки'!G65</f>
        <v>0</v>
      </c>
      <c r="H336" s="18">
        <f>'Базовые концовки'!H65</f>
        <v>0</v>
      </c>
      <c r="J336" s="7">
        <f>'Базовые концовки'!J65</f>
        <v>0</v>
      </c>
      <c r="N336" s="18">
        <f>'Базовые концовки'!L65</f>
        <v>0</v>
      </c>
      <c r="R336" s="18">
        <f>'Базовые концовки'!M65</f>
        <v>0</v>
      </c>
    </row>
    <row r="337" spans="2:18" ht="10.5" hidden="1">
      <c r="B337" s="8" t="s">
        <v>129</v>
      </c>
      <c r="E337" s="17"/>
      <c r="F337" s="18">
        <f>'Базовые концовки'!F66</f>
        <v>0</v>
      </c>
      <c r="G337" s="18"/>
      <c r="H337" s="18"/>
      <c r="J337" s="7"/>
      <c r="N337" s="18"/>
      <c r="R337" s="18"/>
    </row>
    <row r="338" spans="2:18" ht="10.5" hidden="1">
      <c r="B338" s="8" t="s">
        <v>111</v>
      </c>
      <c r="E338" s="17"/>
      <c r="F338" s="18">
        <f>'Базовые концовки'!F67</f>
        <v>0</v>
      </c>
      <c r="G338" s="18"/>
      <c r="H338" s="18"/>
      <c r="J338" s="7"/>
      <c r="N338" s="18"/>
      <c r="R338" s="18"/>
    </row>
    <row r="339" spans="2:18" ht="10.5" hidden="1">
      <c r="B339" s="8" t="s">
        <v>132</v>
      </c>
      <c r="E339" s="17"/>
      <c r="F339" s="18">
        <f>'Базовые концовки'!F68</f>
        <v>0</v>
      </c>
      <c r="G339" s="18"/>
      <c r="H339" s="18"/>
      <c r="J339" s="7"/>
      <c r="N339" s="18"/>
      <c r="R339" s="18"/>
    </row>
    <row r="340" spans="2:18" ht="10.5" hidden="1">
      <c r="B340" s="8" t="s">
        <v>133</v>
      </c>
      <c r="E340" s="17"/>
      <c r="F340" s="18">
        <f>'Базовые концовки'!F69</f>
        <v>0</v>
      </c>
      <c r="G340" s="18">
        <f>'Базовые концовки'!G69</f>
        <v>0</v>
      </c>
      <c r="H340" s="18">
        <f>'Базовые концовки'!H69</f>
        <v>0</v>
      </c>
      <c r="J340" s="7">
        <f>'Базовые концовки'!J69</f>
        <v>0</v>
      </c>
      <c r="N340" s="18">
        <f>'Базовые концовки'!L69</f>
        <v>0</v>
      </c>
      <c r="R340" s="18">
        <f>'Базовые концовки'!M69</f>
        <v>0</v>
      </c>
    </row>
    <row r="341" spans="2:18" ht="10.5" hidden="1">
      <c r="B341" s="8" t="s">
        <v>109</v>
      </c>
      <c r="E341" s="17"/>
      <c r="F341" s="18">
        <f>'Базовые концовки'!F70</f>
        <v>0</v>
      </c>
      <c r="G341" s="18"/>
      <c r="H341" s="18"/>
      <c r="J341" s="7"/>
      <c r="N341" s="18"/>
      <c r="R341" s="18"/>
    </row>
    <row r="342" spans="2:18" ht="10.5" hidden="1">
      <c r="B342" s="8" t="s">
        <v>129</v>
      </c>
      <c r="E342" s="17"/>
      <c r="F342" s="18">
        <f>'Базовые концовки'!F71</f>
        <v>0</v>
      </c>
      <c r="G342" s="18"/>
      <c r="H342" s="18"/>
      <c r="J342" s="7"/>
      <c r="N342" s="18"/>
      <c r="R342" s="18"/>
    </row>
    <row r="343" spans="2:18" ht="10.5" hidden="1">
      <c r="B343" s="8" t="s">
        <v>111</v>
      </c>
      <c r="E343" s="17"/>
      <c r="F343" s="18">
        <f>'Базовые концовки'!F72</f>
        <v>0</v>
      </c>
      <c r="G343" s="18"/>
      <c r="H343" s="18"/>
      <c r="J343" s="7"/>
      <c r="N343" s="18"/>
      <c r="R343" s="18"/>
    </row>
    <row r="344" spans="2:18" ht="10.5" hidden="1">
      <c r="B344" s="8" t="s">
        <v>134</v>
      </c>
      <c r="E344" s="17"/>
      <c r="F344" s="18">
        <f>'Базовые концовки'!F73</f>
        <v>0</v>
      </c>
      <c r="G344" s="18"/>
      <c r="H344" s="18"/>
      <c r="J344" s="7"/>
      <c r="N344" s="18"/>
      <c r="R344" s="18"/>
    </row>
    <row r="345" spans="2:18" ht="10.5" hidden="1">
      <c r="B345" s="8" t="s">
        <v>135</v>
      </c>
      <c r="E345" s="17"/>
      <c r="F345" s="18">
        <f>'Базовые концовки'!F74</f>
        <v>0</v>
      </c>
      <c r="G345" s="18">
        <f>'Базовые концовки'!G74</f>
        <v>0</v>
      </c>
      <c r="H345" s="18">
        <f>'Базовые концовки'!H74</f>
        <v>0</v>
      </c>
      <c r="J345" s="7">
        <f>'Базовые концовки'!J74</f>
        <v>0</v>
      </c>
      <c r="N345" s="18">
        <f>'Базовые концовки'!L74</f>
        <v>0</v>
      </c>
      <c r="R345" s="18">
        <f>'Базовые концовки'!M74</f>
        <v>0</v>
      </c>
    </row>
    <row r="346" spans="2:18" ht="10.5" hidden="1">
      <c r="B346" s="8" t="s">
        <v>109</v>
      </c>
      <c r="E346" s="17"/>
      <c r="F346" s="18">
        <f>'Базовые концовки'!F75</f>
        <v>0</v>
      </c>
      <c r="G346" s="18"/>
      <c r="H346" s="18"/>
      <c r="J346" s="7"/>
      <c r="N346" s="18"/>
      <c r="R346" s="18"/>
    </row>
    <row r="347" spans="2:18" ht="10.5">
      <c r="B347" s="8" t="s">
        <v>136</v>
      </c>
      <c r="E347" s="17"/>
      <c r="F347" s="18" t="e">
        <f>'Базовые концовки'!F76</f>
        <v>#NAME?</v>
      </c>
      <c r="G347" s="18">
        <f>'Базовые концовки'!G76</f>
        <v>0</v>
      </c>
      <c r="H347" s="18">
        <f>'Базовые концовки'!H76</f>
        <v>0</v>
      </c>
      <c r="J347" s="7">
        <f>'Базовые концовки'!J76</f>
        <v>0</v>
      </c>
      <c r="N347" s="18">
        <f>'Базовые концовки'!L76</f>
        <v>0</v>
      </c>
      <c r="R347" s="18">
        <f>'Базовые концовки'!M76</f>
        <v>0</v>
      </c>
    </row>
    <row r="348" spans="2:18" ht="10.5" hidden="1">
      <c r="B348" s="8" t="s">
        <v>137</v>
      </c>
      <c r="E348" s="17"/>
      <c r="F348" s="18">
        <f>'Базовые концовки'!F77</f>
        <v>0</v>
      </c>
      <c r="G348" s="18"/>
      <c r="H348" s="18"/>
      <c r="J348" s="7"/>
      <c r="N348" s="18"/>
      <c r="R348" s="18"/>
    </row>
    <row r="349" spans="2:18" ht="10.5">
      <c r="B349" s="8" t="s">
        <v>138</v>
      </c>
      <c r="E349" s="17"/>
      <c r="F349" s="18">
        <f>'Базовые концовки'!F78</f>
        <v>13296.22</v>
      </c>
      <c r="G349" s="18"/>
      <c r="H349" s="18"/>
      <c r="J349" s="7"/>
      <c r="N349" s="18"/>
      <c r="R349" s="18"/>
    </row>
    <row r="350" spans="2:18" ht="10.5">
      <c r="B350" s="8" t="s">
        <v>139</v>
      </c>
      <c r="E350" s="17"/>
      <c r="F350" s="18">
        <f>'Базовые концовки'!F79</f>
        <v>8317.23</v>
      </c>
      <c r="G350" s="18"/>
      <c r="H350" s="18"/>
      <c r="J350" s="7"/>
      <c r="N350" s="18"/>
      <c r="R350" s="18"/>
    </row>
    <row r="351" spans="2:18" ht="10.5">
      <c r="B351" s="8" t="s">
        <v>140</v>
      </c>
      <c r="E351" s="17">
        <v>3.04</v>
      </c>
      <c r="F351" s="18" t="e">
        <f>'Базовые концовки'!F80</f>
        <v>#NAME?</v>
      </c>
      <c r="G351" s="18"/>
      <c r="H351" s="18"/>
      <c r="J351" s="7"/>
      <c r="N351" s="18"/>
      <c r="R351" s="18"/>
    </row>
    <row r="352" spans="2:18" ht="10.5">
      <c r="B352" s="8" t="s">
        <v>141</v>
      </c>
      <c r="E352" s="17">
        <v>18</v>
      </c>
      <c r="F352" s="18" t="e">
        <f>'Базовые концовки'!F81</f>
        <v>#NAME?</v>
      </c>
      <c r="G352" s="18"/>
      <c r="H352" s="18"/>
      <c r="J352" s="7"/>
      <c r="N352" s="18"/>
      <c r="R352" s="18"/>
    </row>
    <row r="353" spans="2:18" ht="10.5">
      <c r="B353" s="8" t="s">
        <v>142</v>
      </c>
      <c r="E353" s="17"/>
      <c r="F353" s="18" t="e">
        <f>'Базовые концовки'!F82</f>
        <v>#NAME?</v>
      </c>
      <c r="G353" s="18"/>
      <c r="H353" s="18"/>
      <c r="J353" s="7"/>
      <c r="N353" s="18"/>
      <c r="R353" s="18"/>
    </row>
    <row r="354" spans="2:18" ht="10.5" hidden="1">
      <c r="B354" s="8" t="s">
        <v>143</v>
      </c>
      <c r="E354" s="17"/>
      <c r="F354" s="18"/>
      <c r="G354" s="18"/>
      <c r="H354" s="18"/>
      <c r="J354" s="7"/>
      <c r="N354" s="18">
        <f>'Базовые концовки'!L83</f>
        <v>0</v>
      </c>
      <c r="R354" s="18"/>
    </row>
    <row r="355" spans="2:18" ht="10.5" hidden="1">
      <c r="B355" s="8" t="s">
        <v>144</v>
      </c>
      <c r="E355" s="17"/>
      <c r="F355" s="18">
        <f>'Базовые концовки'!F84</f>
        <v>12426.36</v>
      </c>
      <c r="G355" s="18"/>
      <c r="H355" s="18"/>
      <c r="J355" s="7"/>
      <c r="N355" s="18"/>
      <c r="R355" s="18"/>
    </row>
    <row r="356" spans="2:18" ht="10.5" hidden="1">
      <c r="B356" s="8" t="s">
        <v>145</v>
      </c>
      <c r="E356" s="17"/>
      <c r="F356" s="18">
        <f>'Базовые концовки'!F85</f>
        <v>30.59</v>
      </c>
      <c r="G356" s="18"/>
      <c r="H356" s="18"/>
      <c r="J356" s="7"/>
      <c r="N356" s="18"/>
      <c r="R356" s="18"/>
    </row>
    <row r="357" spans="2:18" ht="10.5" hidden="1">
      <c r="B357" s="8" t="s">
        <v>146</v>
      </c>
      <c r="E357" s="17"/>
      <c r="F357" s="18">
        <f>'Базовые концовки'!F86</f>
        <v>12456.95</v>
      </c>
      <c r="G357" s="18"/>
      <c r="H357" s="18"/>
      <c r="J357" s="7"/>
      <c r="N357" s="18"/>
      <c r="R357" s="18"/>
    </row>
    <row r="358" spans="2:18" ht="10.5" hidden="1">
      <c r="B358" s="8" t="s">
        <v>147</v>
      </c>
      <c r="E358" s="17"/>
      <c r="F358" s="18"/>
      <c r="G358" s="18"/>
      <c r="H358" s="18"/>
      <c r="J358" s="7" t="e">
        <f>'Базовые концовки'!J87</f>
        <v>#NAME?</v>
      </c>
      <c r="N358" s="18"/>
      <c r="R358" s="18"/>
    </row>
    <row r="359" spans="2:18" ht="10.5" hidden="1">
      <c r="B359" s="8" t="s">
        <v>148</v>
      </c>
      <c r="E359" s="17"/>
      <c r="F359" s="18"/>
      <c r="G359" s="18"/>
      <c r="H359" s="18"/>
      <c r="J359" s="7" t="e">
        <f>'Базовые концовки'!J88</f>
        <v>#NAME?</v>
      </c>
      <c r="N359" s="18"/>
      <c r="R359" s="18"/>
    </row>
    <row r="360" spans="2:18" ht="10.5" hidden="1">
      <c r="B360" s="8" t="s">
        <v>149</v>
      </c>
      <c r="E360" s="17"/>
      <c r="F360" s="18"/>
      <c r="G360" s="18"/>
      <c r="H360" s="18"/>
      <c r="J360" s="7" t="e">
        <f>'Базовые концовки'!J89</f>
        <v>#NAME?</v>
      </c>
      <c r="N360" s="18"/>
      <c r="R360" s="18"/>
    </row>
    <row r="361" spans="2:18" ht="10.5">
      <c r="B361" s="8" t="s">
        <v>347</v>
      </c>
      <c r="E361" s="35" t="s">
        <v>348</v>
      </c>
      <c r="F361" s="18" t="e">
        <f>F353*1.4%</f>
        <v>#NAME?</v>
      </c>
      <c r="G361" s="18"/>
      <c r="H361" s="18"/>
      <c r="J361" s="7"/>
      <c r="N361" s="18"/>
      <c r="R361" s="18"/>
    </row>
    <row r="362" spans="2:18" ht="10.5">
      <c r="B362" s="8" t="s">
        <v>349</v>
      </c>
      <c r="E362" s="17"/>
      <c r="F362" s="18" t="e">
        <f>F353+F361</f>
        <v>#NAME?</v>
      </c>
      <c r="G362" s="18"/>
      <c r="H362" s="18"/>
      <c r="J362" s="7"/>
      <c r="N362" s="18"/>
      <c r="R362" s="18"/>
    </row>
    <row r="364" spans="2:12" ht="10.5">
      <c r="B364" s="5" t="s">
        <v>150</v>
      </c>
      <c r="C364" s="36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3:12" ht="10.5">
      <c r="C365" s="38" t="s">
        <v>346</v>
      </c>
      <c r="D365" s="38"/>
      <c r="E365" s="38"/>
      <c r="F365" s="38"/>
      <c r="G365" s="38"/>
      <c r="H365" s="38"/>
      <c r="I365" s="38"/>
      <c r="J365" s="38"/>
      <c r="K365" s="38"/>
      <c r="L365" s="38"/>
    </row>
    <row r="367" spans="1:12" ht="10.5">
      <c r="A367" s="21"/>
      <c r="B367" s="5" t="s">
        <v>151</v>
      </c>
      <c r="C367" s="36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3:12" ht="10.5">
      <c r="C368" s="39" t="s">
        <v>346</v>
      </c>
      <c r="D368" s="39"/>
      <c r="E368" s="39"/>
      <c r="F368" s="39"/>
      <c r="G368" s="39"/>
      <c r="H368" s="39"/>
      <c r="I368" s="39"/>
      <c r="J368" s="39"/>
      <c r="K368" s="39"/>
      <c r="L368" s="39"/>
    </row>
  </sheetData>
  <sheetProtection/>
  <mergeCells count="217">
    <mergeCell ref="E310:E311"/>
    <mergeCell ref="F310:F311"/>
    <mergeCell ref="G310:G311"/>
    <mergeCell ref="N310:N311"/>
    <mergeCell ref="I310:I311"/>
    <mergeCell ref="R310:R311"/>
    <mergeCell ref="E276:E277"/>
    <mergeCell ref="F276:F277"/>
    <mergeCell ref="G276:G277"/>
    <mergeCell ref="N276:N277"/>
    <mergeCell ref="I276:I277"/>
    <mergeCell ref="R276:R277"/>
    <mergeCell ref="A248:A249"/>
    <mergeCell ref="A267:A268"/>
    <mergeCell ref="B267:B268"/>
    <mergeCell ref="C267:C268"/>
    <mergeCell ref="G267:G268"/>
    <mergeCell ref="N267:N268"/>
    <mergeCell ref="F267:F268"/>
    <mergeCell ref="B250:J250"/>
    <mergeCell ref="A258:A259"/>
    <mergeCell ref="B258:B259"/>
    <mergeCell ref="C258:C259"/>
    <mergeCell ref="G258:G259"/>
    <mergeCell ref="N258:N259"/>
    <mergeCell ref="F258:F259"/>
    <mergeCell ref="B248:B249"/>
    <mergeCell ref="C248:C249"/>
    <mergeCell ref="G248:G249"/>
    <mergeCell ref="N230:N231"/>
    <mergeCell ref="F230:F231"/>
    <mergeCell ref="N239:N240"/>
    <mergeCell ref="N248:N249"/>
    <mergeCell ref="F248:F249"/>
    <mergeCell ref="B222:J222"/>
    <mergeCell ref="A230:A231"/>
    <mergeCell ref="B230:B231"/>
    <mergeCell ref="C230:C231"/>
    <mergeCell ref="G230:G231"/>
    <mergeCell ref="A239:A240"/>
    <mergeCell ref="B239:B240"/>
    <mergeCell ref="C239:C240"/>
    <mergeCell ref="G239:G240"/>
    <mergeCell ref="F239:F240"/>
    <mergeCell ref="B212:J212"/>
    <mergeCell ref="A220:A221"/>
    <mergeCell ref="B220:B221"/>
    <mergeCell ref="C220:C221"/>
    <mergeCell ref="G220:G221"/>
    <mergeCell ref="N220:N221"/>
    <mergeCell ref="F220:F221"/>
    <mergeCell ref="B202:J202"/>
    <mergeCell ref="A210:A211"/>
    <mergeCell ref="B210:B211"/>
    <mergeCell ref="C210:C211"/>
    <mergeCell ref="G210:G211"/>
    <mergeCell ref="N210:N211"/>
    <mergeCell ref="F210:F211"/>
    <mergeCell ref="A200:A201"/>
    <mergeCell ref="B200:B201"/>
    <mergeCell ref="C200:C201"/>
    <mergeCell ref="G200:G201"/>
    <mergeCell ref="N200:N201"/>
    <mergeCell ref="F200:F201"/>
    <mergeCell ref="B183:J183"/>
    <mergeCell ref="A191:A192"/>
    <mergeCell ref="B191:B192"/>
    <mergeCell ref="C191:C192"/>
    <mergeCell ref="G191:G192"/>
    <mergeCell ref="N191:N192"/>
    <mergeCell ref="F191:F192"/>
    <mergeCell ref="A181:A182"/>
    <mergeCell ref="B181:B182"/>
    <mergeCell ref="C181:C182"/>
    <mergeCell ref="G181:G182"/>
    <mergeCell ref="N181:N182"/>
    <mergeCell ref="F181:F182"/>
    <mergeCell ref="N161:N162"/>
    <mergeCell ref="F161:F162"/>
    <mergeCell ref="B163:J163"/>
    <mergeCell ref="B164:J164"/>
    <mergeCell ref="N172:N173"/>
    <mergeCell ref="F172:F173"/>
    <mergeCell ref="B172:B173"/>
    <mergeCell ref="A161:A162"/>
    <mergeCell ref="B161:B162"/>
    <mergeCell ref="C161:C162"/>
    <mergeCell ref="G161:G162"/>
    <mergeCell ref="C172:C173"/>
    <mergeCell ref="G172:G173"/>
    <mergeCell ref="A172:A173"/>
    <mergeCell ref="B144:J144"/>
    <mergeCell ref="A152:A153"/>
    <mergeCell ref="B152:B153"/>
    <mergeCell ref="C152:C153"/>
    <mergeCell ref="G152:G153"/>
    <mergeCell ref="N152:N153"/>
    <mergeCell ref="F152:F153"/>
    <mergeCell ref="B134:J134"/>
    <mergeCell ref="A142:A143"/>
    <mergeCell ref="B142:B143"/>
    <mergeCell ref="C142:C143"/>
    <mergeCell ref="G142:G143"/>
    <mergeCell ref="N142:N143"/>
    <mergeCell ref="F142:F143"/>
    <mergeCell ref="A132:A133"/>
    <mergeCell ref="B132:B133"/>
    <mergeCell ref="C132:C133"/>
    <mergeCell ref="G132:G133"/>
    <mergeCell ref="N132:N133"/>
    <mergeCell ref="F132:F133"/>
    <mergeCell ref="B115:J115"/>
    <mergeCell ref="A123:A124"/>
    <mergeCell ref="B123:B124"/>
    <mergeCell ref="C123:C124"/>
    <mergeCell ref="G123:G124"/>
    <mergeCell ref="N123:N124"/>
    <mergeCell ref="F123:F124"/>
    <mergeCell ref="B105:J105"/>
    <mergeCell ref="A113:A114"/>
    <mergeCell ref="B113:B114"/>
    <mergeCell ref="C113:C114"/>
    <mergeCell ref="G113:G114"/>
    <mergeCell ref="N113:N114"/>
    <mergeCell ref="F113:F114"/>
    <mergeCell ref="B95:J95"/>
    <mergeCell ref="A103:A104"/>
    <mergeCell ref="B103:B104"/>
    <mergeCell ref="C103:C104"/>
    <mergeCell ref="G103:G104"/>
    <mergeCell ref="N103:N104"/>
    <mergeCell ref="F103:F104"/>
    <mergeCell ref="A93:A94"/>
    <mergeCell ref="B93:B94"/>
    <mergeCell ref="C93:C94"/>
    <mergeCell ref="G93:G94"/>
    <mergeCell ref="N93:N94"/>
    <mergeCell ref="F93:F94"/>
    <mergeCell ref="B76:J76"/>
    <mergeCell ref="A84:A85"/>
    <mergeCell ref="B84:B85"/>
    <mergeCell ref="C84:C85"/>
    <mergeCell ref="G84:G85"/>
    <mergeCell ref="N84:N85"/>
    <mergeCell ref="F84:F85"/>
    <mergeCell ref="A74:A75"/>
    <mergeCell ref="B74:B75"/>
    <mergeCell ref="C74:C75"/>
    <mergeCell ref="G74:G75"/>
    <mergeCell ref="N74:N75"/>
    <mergeCell ref="F74:F75"/>
    <mergeCell ref="B57:J57"/>
    <mergeCell ref="A65:A66"/>
    <mergeCell ref="B65:B66"/>
    <mergeCell ref="C65:C66"/>
    <mergeCell ref="G65:G66"/>
    <mergeCell ref="N65:N66"/>
    <mergeCell ref="F65:F66"/>
    <mergeCell ref="A55:A56"/>
    <mergeCell ref="B55:B56"/>
    <mergeCell ref="C55:C56"/>
    <mergeCell ref="G55:G56"/>
    <mergeCell ref="N55:N56"/>
    <mergeCell ref="F55:F56"/>
    <mergeCell ref="B38:J38"/>
    <mergeCell ref="A46:A47"/>
    <mergeCell ref="B46:B47"/>
    <mergeCell ref="C46:C47"/>
    <mergeCell ref="G46:G47"/>
    <mergeCell ref="N46:N47"/>
    <mergeCell ref="F46:F47"/>
    <mergeCell ref="N27:N28"/>
    <mergeCell ref="F27:F28"/>
    <mergeCell ref="A36:A37"/>
    <mergeCell ref="B36:B37"/>
    <mergeCell ref="C36:C37"/>
    <mergeCell ref="G36:G37"/>
    <mergeCell ref="N36:N37"/>
    <mergeCell ref="F36:F37"/>
    <mergeCell ref="A27:A28"/>
    <mergeCell ref="B27:B28"/>
    <mergeCell ref="C27:C28"/>
    <mergeCell ref="G27:G28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4:J14"/>
    <mergeCell ref="H16:I16"/>
    <mergeCell ref="H17:I17"/>
    <mergeCell ref="H18:I18"/>
    <mergeCell ref="H19:I19"/>
    <mergeCell ref="A6:D6"/>
    <mergeCell ref="F6:I6"/>
    <mergeCell ref="A7:D7"/>
    <mergeCell ref="F7:I7"/>
    <mergeCell ref="A8:D8"/>
    <mergeCell ref="F8:I8"/>
    <mergeCell ref="C364:L364"/>
    <mergeCell ref="C365:L365"/>
    <mergeCell ref="C367:L367"/>
    <mergeCell ref="C368:L368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3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152</v>
      </c>
      <c r="C1" s="24" t="s">
        <v>153</v>
      </c>
      <c r="D1" s="24" t="s">
        <v>154</v>
      </c>
      <c r="E1" s="24" t="s">
        <v>155</v>
      </c>
      <c r="F1" s="24" t="s">
        <v>156</v>
      </c>
      <c r="G1" s="24" t="s">
        <v>157</v>
      </c>
      <c r="H1" s="24" t="s">
        <v>158</v>
      </c>
      <c r="I1" s="24" t="s">
        <v>159</v>
      </c>
      <c r="J1" s="24" t="s">
        <v>160</v>
      </c>
      <c r="K1" s="24" t="s">
        <v>161</v>
      </c>
      <c r="L1" s="24" t="s">
        <v>162</v>
      </c>
      <c r="M1" s="24" t="s">
        <v>163</v>
      </c>
      <c r="N1" s="24" t="s">
        <v>164</v>
      </c>
      <c r="O1" s="24" t="s">
        <v>165</v>
      </c>
      <c r="P1" s="24" t="s">
        <v>166</v>
      </c>
      <c r="Q1" s="24" t="s">
        <v>167</v>
      </c>
      <c r="R1" s="24" t="s">
        <v>168</v>
      </c>
      <c r="S1" s="24" t="s">
        <v>169</v>
      </c>
      <c r="T1" s="24" t="s">
        <v>170</v>
      </c>
      <c r="U1" s="24" t="s">
        <v>171</v>
      </c>
      <c r="V1" s="24" t="s">
        <v>172</v>
      </c>
      <c r="X1" s="24" t="s">
        <v>173</v>
      </c>
      <c r="Y1" s="24" t="s">
        <v>174</v>
      </c>
      <c r="Z1" s="24" t="s">
        <v>175</v>
      </c>
      <c r="AA1" s="24" t="s">
        <v>176</v>
      </c>
      <c r="AB1" s="24" t="s">
        <v>177</v>
      </c>
      <c r="AC1" s="24" t="s">
        <v>178</v>
      </c>
      <c r="AD1" s="24" t="s">
        <v>179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5"/>
      <c r="B3" s="61" t="s">
        <v>180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5"/>
      <c r="B4" s="61" t="s">
        <v>181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30" ht="10.5">
      <c r="A6" s="22" t="str">
        <f>'Форма 4'!A27</f>
        <v>1.</v>
      </c>
      <c r="B6" s="22">
        <f aca="true" t="shared" si="0" ref="B6:B31">ROUND(C6+D6+F6,2)</f>
        <v>1099.44</v>
      </c>
      <c r="C6" s="22">
        <f>'Форма 4'!D28</f>
        <v>963.3</v>
      </c>
      <c r="D6" s="22">
        <f>'Форма 4'!E27</f>
        <v>16.81</v>
      </c>
      <c r="E6" s="22">
        <f>'Форма 4'!E28</f>
        <v>3.36</v>
      </c>
      <c r="F6" s="22">
        <v>119.33</v>
      </c>
      <c r="G6" s="22">
        <v>0</v>
      </c>
      <c r="H6" s="22">
        <v>0</v>
      </c>
      <c r="I6" s="23">
        <f>'Форма 4'!I27</f>
        <v>91.656</v>
      </c>
      <c r="J6" s="23">
        <v>0</v>
      </c>
      <c r="K6" s="23">
        <f>'Форма 4'!I28</f>
        <v>0.312</v>
      </c>
      <c r="L6" s="22">
        <v>0</v>
      </c>
      <c r="M6" s="22">
        <v>0</v>
      </c>
      <c r="N6" s="22">
        <v>715.33</v>
      </c>
      <c r="O6" s="22">
        <v>483.33</v>
      </c>
      <c r="P6" s="22">
        <v>712.84</v>
      </c>
      <c r="Q6" s="22">
        <v>2.49</v>
      </c>
      <c r="R6" s="22">
        <v>481.65</v>
      </c>
      <c r="S6" s="22">
        <v>1.68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4'!A36</f>
        <v>2.</v>
      </c>
      <c r="B7" s="22">
        <f t="shared" si="0"/>
        <v>234.1</v>
      </c>
      <c r="C7" s="22">
        <f>'Форма 4'!D37</f>
        <v>12.28</v>
      </c>
      <c r="D7" s="22">
        <f>'Форма 4'!E36</f>
        <v>3.32</v>
      </c>
      <c r="E7" s="22">
        <f>'Форма 4'!E37</f>
        <v>0.12</v>
      </c>
      <c r="F7" s="22">
        <v>218.5</v>
      </c>
      <c r="G7" s="22">
        <v>0</v>
      </c>
      <c r="H7" s="22">
        <v>0</v>
      </c>
      <c r="I7" s="23">
        <f>'Форма 4'!I36</f>
        <v>1.056942</v>
      </c>
      <c r="J7" s="23">
        <v>0</v>
      </c>
      <c r="K7" s="23">
        <f>'Форма 4'!I37</f>
        <v>0.00735</v>
      </c>
      <c r="L7" s="22">
        <v>0</v>
      </c>
      <c r="M7" s="22">
        <v>0</v>
      </c>
      <c r="N7" s="22">
        <v>14.26</v>
      </c>
      <c r="O7" s="22">
        <v>8.8</v>
      </c>
      <c r="P7" s="22">
        <v>14.12</v>
      </c>
      <c r="Q7" s="22">
        <v>0.14</v>
      </c>
      <c r="R7" s="22">
        <v>8.72</v>
      </c>
      <c r="S7" s="22">
        <v>0.08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4'!A46</f>
        <v>3.</v>
      </c>
      <c r="B8" s="22">
        <f t="shared" si="0"/>
        <v>505.26</v>
      </c>
      <c r="C8" s="22">
        <f>'Форма 4'!D47</f>
        <v>437.14</v>
      </c>
      <c r="D8" s="22">
        <f>'Форма 4'!E46</f>
        <v>7.7</v>
      </c>
      <c r="E8" s="22">
        <f>'Форма 4'!E47</f>
        <v>1.3</v>
      </c>
      <c r="F8" s="22">
        <v>60.42</v>
      </c>
      <c r="G8" s="22">
        <v>0</v>
      </c>
      <c r="H8" s="22">
        <v>0</v>
      </c>
      <c r="I8" s="23">
        <f>'Форма 4'!I46</f>
        <v>41.592</v>
      </c>
      <c r="J8" s="23">
        <v>0</v>
      </c>
      <c r="K8" s="23">
        <f>'Форма 4'!I47</f>
        <v>0.12</v>
      </c>
      <c r="L8" s="22">
        <v>0</v>
      </c>
      <c r="M8" s="22">
        <v>0</v>
      </c>
      <c r="N8" s="22">
        <v>324.45</v>
      </c>
      <c r="O8" s="22">
        <v>219.22</v>
      </c>
      <c r="P8" s="22">
        <v>323.48</v>
      </c>
      <c r="Q8" s="22">
        <v>0.97</v>
      </c>
      <c r="R8" s="22">
        <v>218.57</v>
      </c>
      <c r="S8" s="22">
        <v>0.65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4'!A55</f>
        <v>4.</v>
      </c>
      <c r="B9" s="22">
        <f t="shared" si="0"/>
        <v>84.11</v>
      </c>
      <c r="C9" s="22">
        <f>'Форма 4'!D56</f>
        <v>6.22</v>
      </c>
      <c r="D9" s="22">
        <f>'Форма 4'!E55</f>
        <v>0.9</v>
      </c>
      <c r="E9" s="22">
        <f>'Форма 4'!E56</f>
        <v>0.03</v>
      </c>
      <c r="F9" s="22">
        <v>76.99</v>
      </c>
      <c r="G9" s="22">
        <v>0</v>
      </c>
      <c r="H9" s="22">
        <v>0</v>
      </c>
      <c r="I9" s="23">
        <f>'Форма 4'!I55</f>
        <v>0.511566</v>
      </c>
      <c r="J9" s="23">
        <v>0</v>
      </c>
      <c r="K9" s="23">
        <f>'Форма 4'!I56</f>
        <v>0.00225</v>
      </c>
      <c r="L9" s="22">
        <v>0</v>
      </c>
      <c r="M9" s="22">
        <v>0</v>
      </c>
      <c r="N9" s="22">
        <v>7.19</v>
      </c>
      <c r="O9" s="22">
        <v>4.44</v>
      </c>
      <c r="P9" s="22">
        <v>7.15</v>
      </c>
      <c r="Q9" s="22">
        <v>0.04</v>
      </c>
      <c r="R9" s="22">
        <v>4.42</v>
      </c>
      <c r="S9" s="22">
        <v>0.02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4'!A65</f>
        <v>5.</v>
      </c>
      <c r="B10" s="22">
        <f t="shared" si="0"/>
        <v>1099.44</v>
      </c>
      <c r="C10" s="22">
        <f>'Форма 4'!D66</f>
        <v>963.3</v>
      </c>
      <c r="D10" s="22">
        <f>'Форма 4'!E65</f>
        <v>16.81</v>
      </c>
      <c r="E10" s="22">
        <f>'Форма 4'!E66</f>
        <v>3.36</v>
      </c>
      <c r="F10" s="22">
        <v>119.33</v>
      </c>
      <c r="G10" s="22">
        <v>0</v>
      </c>
      <c r="H10" s="22">
        <v>0</v>
      </c>
      <c r="I10" s="23">
        <f>'Форма 4'!I65</f>
        <v>91.656</v>
      </c>
      <c r="J10" s="23">
        <v>0</v>
      </c>
      <c r="K10" s="23">
        <f>'Форма 4'!I66</f>
        <v>0.312</v>
      </c>
      <c r="L10" s="22">
        <v>0</v>
      </c>
      <c r="M10" s="22">
        <v>0</v>
      </c>
      <c r="N10" s="22">
        <v>715.33</v>
      </c>
      <c r="O10" s="22">
        <v>483.33</v>
      </c>
      <c r="P10" s="22">
        <v>712.84</v>
      </c>
      <c r="Q10" s="22">
        <v>2.49</v>
      </c>
      <c r="R10" s="22">
        <v>481.65</v>
      </c>
      <c r="S10" s="22">
        <v>1.68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4'!A74</f>
        <v>6.</v>
      </c>
      <c r="B11" s="22">
        <f t="shared" si="0"/>
        <v>173.72</v>
      </c>
      <c r="C11" s="22">
        <f>'Форма 4'!D75</f>
        <v>9.78</v>
      </c>
      <c r="D11" s="22">
        <f>'Форма 4'!E74</f>
        <v>2.18</v>
      </c>
      <c r="E11" s="22">
        <f>'Форма 4'!E75</f>
        <v>0.08</v>
      </c>
      <c r="F11" s="22">
        <v>161.76</v>
      </c>
      <c r="G11" s="22">
        <v>0</v>
      </c>
      <c r="H11" s="22">
        <v>0</v>
      </c>
      <c r="I11" s="23">
        <f>'Форма 4'!I74</f>
        <v>0.84249</v>
      </c>
      <c r="J11" s="23">
        <v>0</v>
      </c>
      <c r="K11" s="23">
        <f>'Форма 4'!I75</f>
        <v>0.0042</v>
      </c>
      <c r="L11" s="22">
        <v>0</v>
      </c>
      <c r="M11" s="22">
        <v>0</v>
      </c>
      <c r="N11" s="22">
        <v>11.34</v>
      </c>
      <c r="O11" s="22">
        <v>7</v>
      </c>
      <c r="P11" s="22">
        <v>11.25</v>
      </c>
      <c r="Q11" s="22">
        <v>0.09</v>
      </c>
      <c r="R11" s="22">
        <v>6.94</v>
      </c>
      <c r="S11" s="22">
        <v>0.06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505.26</v>
      </c>
      <c r="C12" s="22">
        <f>'Форма 4'!D85</f>
        <v>437.14</v>
      </c>
      <c r="D12" s="22">
        <f>'Форма 4'!E84</f>
        <v>7.7</v>
      </c>
      <c r="E12" s="22">
        <f>'Форма 4'!E85</f>
        <v>1.3</v>
      </c>
      <c r="F12" s="22">
        <v>60.42</v>
      </c>
      <c r="G12" s="22">
        <v>0</v>
      </c>
      <c r="H12" s="22">
        <v>0</v>
      </c>
      <c r="I12" s="23">
        <f>'Форма 4'!I84</f>
        <v>41.592</v>
      </c>
      <c r="J12" s="23">
        <v>0</v>
      </c>
      <c r="K12" s="23">
        <f>'Форма 4'!I85</f>
        <v>0.12</v>
      </c>
      <c r="L12" s="22">
        <v>0</v>
      </c>
      <c r="M12" s="22">
        <v>0</v>
      </c>
      <c r="N12" s="22">
        <v>324.45</v>
      </c>
      <c r="O12" s="22">
        <v>219.22</v>
      </c>
      <c r="P12" s="22">
        <v>323.48</v>
      </c>
      <c r="Q12" s="22">
        <v>0.97</v>
      </c>
      <c r="R12" s="22">
        <v>218.57</v>
      </c>
      <c r="S12" s="22">
        <v>0.65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4'!A93</f>
        <v>8.</v>
      </c>
      <c r="B13" s="22">
        <f t="shared" si="0"/>
        <v>71.99</v>
      </c>
      <c r="C13" s="22">
        <f>'Форма 4'!D94</f>
        <v>6.22</v>
      </c>
      <c r="D13" s="22">
        <f>'Форма 4'!E93</f>
        <v>0.9</v>
      </c>
      <c r="E13" s="22">
        <f>'Форма 4'!E94</f>
        <v>0.03</v>
      </c>
      <c r="F13" s="22">
        <v>64.87</v>
      </c>
      <c r="G13" s="22">
        <v>0</v>
      </c>
      <c r="H13" s="22">
        <v>0</v>
      </c>
      <c r="I13" s="23">
        <f>'Форма 4'!I93</f>
        <v>0.511566</v>
      </c>
      <c r="J13" s="23">
        <v>0</v>
      </c>
      <c r="K13" s="23">
        <f>'Форма 4'!I94</f>
        <v>0.00225</v>
      </c>
      <c r="L13" s="22">
        <v>0</v>
      </c>
      <c r="M13" s="22">
        <v>0</v>
      </c>
      <c r="N13" s="22">
        <v>7.19</v>
      </c>
      <c r="O13" s="22">
        <v>4.44</v>
      </c>
      <c r="P13" s="22">
        <v>7.15</v>
      </c>
      <c r="Q13" s="22">
        <v>0.04</v>
      </c>
      <c r="R13" s="22">
        <v>4.42</v>
      </c>
      <c r="S13" s="22">
        <v>0.02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  <row r="14" spans="1:30" ht="10.5">
      <c r="A14" s="22" t="str">
        <f>'Форма 4'!A103</f>
        <v>9.</v>
      </c>
      <c r="B14" s="22">
        <f t="shared" si="0"/>
        <v>165</v>
      </c>
      <c r="C14" s="22">
        <f>'Форма 4'!D104</f>
        <v>77.18</v>
      </c>
      <c r="D14" s="22">
        <f>'Форма 4'!E103</f>
        <v>7.44</v>
      </c>
      <c r="E14" s="22">
        <f>'Форма 4'!E104</f>
        <v>0</v>
      </c>
      <c r="F14" s="22">
        <v>80.38</v>
      </c>
      <c r="G14" s="22">
        <v>0</v>
      </c>
      <c r="H14" s="22">
        <v>0</v>
      </c>
      <c r="I14" s="23">
        <f>'Форма 4'!I103</f>
        <v>6.1548</v>
      </c>
      <c r="J14" s="23">
        <v>0</v>
      </c>
      <c r="K14" s="23">
        <f>'Форма 4'!I104</f>
        <v>0</v>
      </c>
      <c r="L14" s="22">
        <v>0</v>
      </c>
      <c r="M14" s="22">
        <v>0</v>
      </c>
      <c r="N14" s="22">
        <v>88.76</v>
      </c>
      <c r="O14" s="22">
        <v>54.8</v>
      </c>
      <c r="P14" s="22">
        <v>88.76</v>
      </c>
      <c r="Q14" s="22">
        <v>0</v>
      </c>
      <c r="R14" s="22">
        <v>54.8</v>
      </c>
      <c r="S14" s="22">
        <v>0</v>
      </c>
      <c r="T14" s="22">
        <v>0</v>
      </c>
      <c r="U14" s="22">
        <v>0</v>
      </c>
      <c r="V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</row>
    <row r="15" spans="1:30" ht="10.5">
      <c r="A15" s="22" t="str">
        <f>'Форма 4'!A113</f>
        <v>10.</v>
      </c>
      <c r="B15" s="22">
        <f t="shared" si="0"/>
        <v>58.85</v>
      </c>
      <c r="C15" s="22">
        <f>'Форма 4'!D114</f>
        <v>23.29</v>
      </c>
      <c r="D15" s="22">
        <f>'Форма 4'!E113</f>
        <v>7.01</v>
      </c>
      <c r="E15" s="22">
        <f>'Форма 4'!E114</f>
        <v>0</v>
      </c>
      <c r="F15" s="22">
        <v>28.55</v>
      </c>
      <c r="G15" s="22">
        <v>0</v>
      </c>
      <c r="H15" s="22">
        <v>0</v>
      </c>
      <c r="I15" s="23">
        <f>'Форма 4'!I113</f>
        <v>2.0286</v>
      </c>
      <c r="J15" s="23">
        <v>0</v>
      </c>
      <c r="K15" s="23">
        <f>'Форма 4'!I114</f>
        <v>0</v>
      </c>
      <c r="L15" s="22">
        <v>0</v>
      </c>
      <c r="M15" s="22">
        <v>0</v>
      </c>
      <c r="N15" s="22">
        <v>26.78</v>
      </c>
      <c r="O15" s="22">
        <v>16.54</v>
      </c>
      <c r="P15" s="22">
        <v>26.78</v>
      </c>
      <c r="Q15" s="22">
        <v>0</v>
      </c>
      <c r="R15" s="22">
        <v>16.54</v>
      </c>
      <c r="S15" s="22">
        <v>0</v>
      </c>
      <c r="T15" s="22">
        <v>0</v>
      </c>
      <c r="U15" s="22">
        <v>0</v>
      </c>
      <c r="V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</row>
    <row r="16" spans="1:30" ht="10.5">
      <c r="A16" s="22" t="str">
        <f>'Форма 4'!A123</f>
        <v>11.</v>
      </c>
      <c r="B16" s="22">
        <f t="shared" si="0"/>
        <v>67.8</v>
      </c>
      <c r="C16" s="22">
        <f>'Форма 4'!D124</f>
        <v>0</v>
      </c>
      <c r="D16" s="22">
        <f>'Форма 4'!E123</f>
        <v>0</v>
      </c>
      <c r="E16" s="22">
        <f>'Форма 4'!E124</f>
        <v>0</v>
      </c>
      <c r="F16" s="22">
        <v>67.8</v>
      </c>
      <c r="G16" s="22">
        <v>65.3</v>
      </c>
      <c r="H16" s="22">
        <v>0</v>
      </c>
      <c r="I16" s="23">
        <f>'Форма 4'!I123</f>
        <v>0</v>
      </c>
      <c r="J16" s="23">
        <v>0</v>
      </c>
      <c r="K16" s="23">
        <f>'Форма 4'!I124</f>
        <v>0</v>
      </c>
      <c r="L16" s="22">
        <v>7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</row>
    <row r="17" spans="1:30" ht="10.5">
      <c r="A17" s="22" t="str">
        <f>'Форма 4'!A132</f>
        <v>12.</v>
      </c>
      <c r="B17" s="22">
        <f t="shared" si="0"/>
        <v>115.96</v>
      </c>
      <c r="C17" s="22">
        <f>'Форма 4'!D133</f>
        <v>77.18</v>
      </c>
      <c r="D17" s="22">
        <f>'Форма 4'!E132</f>
        <v>7.44</v>
      </c>
      <c r="E17" s="22">
        <f>'Форма 4'!E133</f>
        <v>0</v>
      </c>
      <c r="F17" s="22">
        <v>31.34</v>
      </c>
      <c r="G17" s="22">
        <v>0</v>
      </c>
      <c r="H17" s="22">
        <v>0</v>
      </c>
      <c r="I17" s="23">
        <f>'Форма 4'!I132</f>
        <v>6.1548</v>
      </c>
      <c r="J17" s="23">
        <v>0</v>
      </c>
      <c r="K17" s="23">
        <f>'Форма 4'!I133</f>
        <v>0</v>
      </c>
      <c r="L17" s="22">
        <v>0</v>
      </c>
      <c r="M17" s="22">
        <v>0</v>
      </c>
      <c r="N17" s="22">
        <v>88.76</v>
      </c>
      <c r="O17" s="22">
        <v>54.8</v>
      </c>
      <c r="P17" s="22">
        <v>88.76</v>
      </c>
      <c r="Q17" s="22">
        <v>0</v>
      </c>
      <c r="R17" s="22">
        <v>54.8</v>
      </c>
      <c r="S17" s="22">
        <v>0</v>
      </c>
      <c r="T17" s="22">
        <v>0</v>
      </c>
      <c r="U17" s="22">
        <v>0</v>
      </c>
      <c r="V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</row>
    <row r="18" spans="1:30" ht="10.5">
      <c r="A18" s="22" t="str">
        <f>'Форма 4'!A142</f>
        <v>13.</v>
      </c>
      <c r="B18" s="22">
        <f t="shared" si="0"/>
        <v>48.33</v>
      </c>
      <c r="C18" s="22">
        <f>'Форма 4'!D143</f>
        <v>23.29</v>
      </c>
      <c r="D18" s="22">
        <f>'Форма 4'!E142</f>
        <v>5.55</v>
      </c>
      <c r="E18" s="22">
        <f>'Форма 4'!E143</f>
        <v>0</v>
      </c>
      <c r="F18" s="22">
        <v>19.49</v>
      </c>
      <c r="G18" s="22">
        <v>0</v>
      </c>
      <c r="H18" s="22">
        <v>0</v>
      </c>
      <c r="I18" s="23">
        <f>'Форма 4'!I142</f>
        <v>2.0286</v>
      </c>
      <c r="J18" s="23">
        <v>0</v>
      </c>
      <c r="K18" s="23">
        <f>'Форма 4'!I143</f>
        <v>0</v>
      </c>
      <c r="L18" s="22">
        <v>0</v>
      </c>
      <c r="M18" s="22">
        <v>0</v>
      </c>
      <c r="N18" s="22">
        <v>26.78</v>
      </c>
      <c r="O18" s="22">
        <v>16.54</v>
      </c>
      <c r="P18" s="22">
        <v>26.78</v>
      </c>
      <c r="Q18" s="22">
        <v>0</v>
      </c>
      <c r="R18" s="22">
        <v>16.54</v>
      </c>
      <c r="S18" s="22">
        <v>0</v>
      </c>
      <c r="T18" s="22">
        <v>0</v>
      </c>
      <c r="U18" s="22">
        <v>0</v>
      </c>
      <c r="V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</row>
    <row r="19" spans="1:30" ht="10.5">
      <c r="A19" s="22" t="str">
        <f>'Форма 4'!A152</f>
        <v>14.</v>
      </c>
      <c r="B19" s="22">
        <f t="shared" si="0"/>
        <v>21.1</v>
      </c>
      <c r="C19" s="22">
        <f>'Форма 4'!D153</f>
        <v>0</v>
      </c>
      <c r="D19" s="22">
        <f>'Форма 4'!E152</f>
        <v>0</v>
      </c>
      <c r="E19" s="22">
        <f>'Форма 4'!E153</f>
        <v>0</v>
      </c>
      <c r="F19" s="22">
        <v>21.1</v>
      </c>
      <c r="G19" s="22">
        <v>20.3</v>
      </c>
      <c r="H19" s="22">
        <v>0</v>
      </c>
      <c r="I19" s="23">
        <f>'Форма 4'!I152</f>
        <v>0</v>
      </c>
      <c r="J19" s="23">
        <v>0</v>
      </c>
      <c r="K19" s="23">
        <f>'Форма 4'!I153</f>
        <v>0</v>
      </c>
      <c r="L19" s="22">
        <v>7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</row>
    <row r="20" spans="1:30" ht="10.5">
      <c r="A20" s="22" t="str">
        <f>'Форма 4'!A161</f>
        <v>15.</v>
      </c>
      <c r="B20" s="22">
        <f t="shared" si="0"/>
        <v>101.38</v>
      </c>
      <c r="C20" s="22">
        <f>'Форма 4'!D162</f>
        <v>77.18</v>
      </c>
      <c r="D20" s="22">
        <f>'Форма 4'!E161</f>
        <v>7.44</v>
      </c>
      <c r="E20" s="22">
        <f>'Форма 4'!E162</f>
        <v>0</v>
      </c>
      <c r="F20" s="22">
        <v>16.76</v>
      </c>
      <c r="G20" s="22">
        <v>0</v>
      </c>
      <c r="H20" s="22">
        <v>0</v>
      </c>
      <c r="I20" s="23">
        <f>'Форма 4'!I161</f>
        <v>6.1548</v>
      </c>
      <c r="J20" s="23">
        <v>0</v>
      </c>
      <c r="K20" s="23">
        <f>'Форма 4'!I162</f>
        <v>0</v>
      </c>
      <c r="L20" s="22">
        <v>0</v>
      </c>
      <c r="M20" s="22">
        <v>0</v>
      </c>
      <c r="N20" s="22">
        <v>88.76</v>
      </c>
      <c r="O20" s="22">
        <v>54.8</v>
      </c>
      <c r="P20" s="22">
        <v>88.76</v>
      </c>
      <c r="Q20" s="22">
        <v>0</v>
      </c>
      <c r="R20" s="22">
        <v>54.8</v>
      </c>
      <c r="S20" s="22">
        <v>0</v>
      </c>
      <c r="T20" s="22">
        <v>0</v>
      </c>
      <c r="U20" s="22">
        <v>0</v>
      </c>
      <c r="V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</row>
    <row r="21" spans="1:30" ht="10.5">
      <c r="A21" s="22" t="str">
        <f>'Форма 4'!A172</f>
        <v>16.</v>
      </c>
      <c r="B21" s="22">
        <f t="shared" si="0"/>
        <v>1099.44</v>
      </c>
      <c r="C21" s="22">
        <f>'Форма 4'!D173</f>
        <v>963.3</v>
      </c>
      <c r="D21" s="22">
        <f>'Форма 4'!E172</f>
        <v>16.81</v>
      </c>
      <c r="E21" s="22">
        <f>'Форма 4'!E173</f>
        <v>3.36</v>
      </c>
      <c r="F21" s="22">
        <v>119.33</v>
      </c>
      <c r="G21" s="22">
        <v>0</v>
      </c>
      <c r="H21" s="22">
        <v>0</v>
      </c>
      <c r="I21" s="23">
        <f>'Форма 4'!I172</f>
        <v>91.656</v>
      </c>
      <c r="J21" s="23">
        <v>0</v>
      </c>
      <c r="K21" s="23">
        <f>'Форма 4'!I173</f>
        <v>0.312</v>
      </c>
      <c r="L21" s="22">
        <v>0</v>
      </c>
      <c r="M21" s="22">
        <v>0</v>
      </c>
      <c r="N21" s="22">
        <v>715.33</v>
      </c>
      <c r="O21" s="22">
        <v>483.33</v>
      </c>
      <c r="P21" s="22">
        <v>712.84</v>
      </c>
      <c r="Q21" s="22">
        <v>2.49</v>
      </c>
      <c r="R21" s="22">
        <v>481.65</v>
      </c>
      <c r="S21" s="22">
        <v>1.68</v>
      </c>
      <c r="T21" s="22">
        <v>0</v>
      </c>
      <c r="U21" s="22">
        <v>0</v>
      </c>
      <c r="V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</row>
    <row r="22" spans="1:30" ht="10.5">
      <c r="A22" s="22" t="str">
        <f>'Форма 4'!A181</f>
        <v>17.</v>
      </c>
      <c r="B22" s="22">
        <f t="shared" si="0"/>
        <v>173.72</v>
      </c>
      <c r="C22" s="22">
        <f>'Форма 4'!D182</f>
        <v>9.78</v>
      </c>
      <c r="D22" s="22">
        <f>'Форма 4'!E181</f>
        <v>2.18</v>
      </c>
      <c r="E22" s="22">
        <f>'Форма 4'!E182</f>
        <v>0.08</v>
      </c>
      <c r="F22" s="22">
        <v>161.76</v>
      </c>
      <c r="G22" s="22">
        <v>0</v>
      </c>
      <c r="H22" s="22">
        <v>0</v>
      </c>
      <c r="I22" s="23">
        <f>'Форма 4'!I181</f>
        <v>0.84249</v>
      </c>
      <c r="J22" s="23">
        <v>0</v>
      </c>
      <c r="K22" s="23">
        <f>'Форма 4'!I182</f>
        <v>0.0042</v>
      </c>
      <c r="L22" s="22">
        <v>0</v>
      </c>
      <c r="M22" s="22">
        <v>0</v>
      </c>
      <c r="N22" s="22">
        <v>11.34</v>
      </c>
      <c r="O22" s="22">
        <v>7</v>
      </c>
      <c r="P22" s="22">
        <v>11.25</v>
      </c>
      <c r="Q22" s="22">
        <v>0.09</v>
      </c>
      <c r="R22" s="22">
        <v>6.94</v>
      </c>
      <c r="S22" s="22">
        <v>0.06</v>
      </c>
      <c r="T22" s="22">
        <v>0</v>
      </c>
      <c r="U22" s="22">
        <v>0</v>
      </c>
      <c r="V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</row>
    <row r="23" spans="1:30" ht="10.5">
      <c r="A23" s="22" t="str">
        <f>'Форма 4'!A191</f>
        <v>18.</v>
      </c>
      <c r="B23" s="22">
        <f t="shared" si="0"/>
        <v>869.24</v>
      </c>
      <c r="C23" s="22">
        <f>'Форма 4'!D192</f>
        <v>751.93</v>
      </c>
      <c r="D23" s="22">
        <f>'Форма 4'!E191</f>
        <v>13.24</v>
      </c>
      <c r="E23" s="22">
        <f>'Форма 4'!E192</f>
        <v>2.2</v>
      </c>
      <c r="F23" s="22">
        <v>104.07</v>
      </c>
      <c r="G23" s="22">
        <v>0</v>
      </c>
      <c r="H23" s="22">
        <v>0</v>
      </c>
      <c r="I23" s="23">
        <f>'Форма 4'!I191</f>
        <v>71.544</v>
      </c>
      <c r="J23" s="23">
        <v>0</v>
      </c>
      <c r="K23" s="23">
        <f>'Форма 4'!I192</f>
        <v>0.204</v>
      </c>
      <c r="L23" s="22">
        <v>0</v>
      </c>
      <c r="M23" s="22">
        <v>0</v>
      </c>
      <c r="N23" s="22">
        <v>558.06</v>
      </c>
      <c r="O23" s="22">
        <v>377.07</v>
      </c>
      <c r="P23" s="22">
        <v>556.43</v>
      </c>
      <c r="Q23" s="22">
        <v>1.63</v>
      </c>
      <c r="R23" s="22">
        <v>375.97</v>
      </c>
      <c r="S23" s="22">
        <v>1.1</v>
      </c>
      <c r="T23" s="22">
        <v>0</v>
      </c>
      <c r="U23" s="22">
        <v>0</v>
      </c>
      <c r="V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</row>
    <row r="24" spans="1:30" ht="10.5">
      <c r="A24" s="22" t="str">
        <f>'Форма 4'!A200</f>
        <v>19.</v>
      </c>
      <c r="B24" s="22">
        <f t="shared" si="0"/>
        <v>124.39</v>
      </c>
      <c r="C24" s="22">
        <f>'Форма 4'!D201</f>
        <v>8</v>
      </c>
      <c r="D24" s="22">
        <f>'Форма 4'!E200</f>
        <v>1.64</v>
      </c>
      <c r="E24" s="22">
        <f>'Форма 4'!E201</f>
        <v>0.05</v>
      </c>
      <c r="F24" s="22">
        <v>114.75</v>
      </c>
      <c r="G24" s="22">
        <v>0</v>
      </c>
      <c r="H24" s="22">
        <v>0</v>
      </c>
      <c r="I24" s="23">
        <f>'Форма 4'!I200</f>
        <v>0.657294</v>
      </c>
      <c r="J24" s="23">
        <v>0</v>
      </c>
      <c r="K24" s="23">
        <f>'Форма 4'!I201</f>
        <v>0.00315</v>
      </c>
      <c r="L24" s="22">
        <v>0</v>
      </c>
      <c r="M24" s="22">
        <v>0</v>
      </c>
      <c r="N24" s="22">
        <v>9.26</v>
      </c>
      <c r="O24" s="22">
        <v>5.72</v>
      </c>
      <c r="P24" s="22">
        <v>9.2</v>
      </c>
      <c r="Q24" s="22">
        <v>0.06</v>
      </c>
      <c r="R24" s="22">
        <v>5.68</v>
      </c>
      <c r="S24" s="22">
        <v>0.04</v>
      </c>
      <c r="T24" s="22">
        <v>0</v>
      </c>
      <c r="U24" s="22">
        <v>0</v>
      </c>
      <c r="V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</row>
    <row r="25" spans="1:30" ht="10.5">
      <c r="A25" s="22" t="str">
        <f>'Форма 4'!A210</f>
        <v>20.</v>
      </c>
      <c r="B25" s="22">
        <f t="shared" si="0"/>
        <v>139.68</v>
      </c>
      <c r="C25" s="22">
        <f>'Форма 4'!D211</f>
        <v>77.18</v>
      </c>
      <c r="D25" s="22">
        <f>'Форма 4'!E210</f>
        <v>7.44</v>
      </c>
      <c r="E25" s="22">
        <f>'Форма 4'!E211</f>
        <v>0</v>
      </c>
      <c r="F25" s="22">
        <v>55.06</v>
      </c>
      <c r="G25" s="22">
        <v>0</v>
      </c>
      <c r="H25" s="22">
        <v>0</v>
      </c>
      <c r="I25" s="23">
        <f>'Форма 4'!I210</f>
        <v>6.1548</v>
      </c>
      <c r="J25" s="23">
        <v>0</v>
      </c>
      <c r="K25" s="23">
        <f>'Форма 4'!I211</f>
        <v>0</v>
      </c>
      <c r="L25" s="22">
        <v>0</v>
      </c>
      <c r="M25" s="22">
        <v>0</v>
      </c>
      <c r="N25" s="22">
        <v>88.76</v>
      </c>
      <c r="O25" s="22">
        <v>54.8</v>
      </c>
      <c r="P25" s="22">
        <v>88.76</v>
      </c>
      <c r="Q25" s="22">
        <v>0</v>
      </c>
      <c r="R25" s="22">
        <v>54.8</v>
      </c>
      <c r="S25" s="22">
        <v>0</v>
      </c>
      <c r="T25" s="22">
        <v>0</v>
      </c>
      <c r="U25" s="22">
        <v>0</v>
      </c>
      <c r="V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</row>
    <row r="26" spans="1:30" ht="10.5">
      <c r="A26" s="22" t="str">
        <f>'Форма 4'!A220</f>
        <v>21.</v>
      </c>
      <c r="B26" s="22">
        <f t="shared" si="0"/>
        <v>115.96</v>
      </c>
      <c r="C26" s="22">
        <f>'Форма 4'!D221</f>
        <v>77.18</v>
      </c>
      <c r="D26" s="22">
        <f>'Форма 4'!E220</f>
        <v>7.44</v>
      </c>
      <c r="E26" s="22">
        <f>'Форма 4'!E221</f>
        <v>0</v>
      </c>
      <c r="F26" s="22">
        <v>31.34</v>
      </c>
      <c r="G26" s="22">
        <v>0</v>
      </c>
      <c r="H26" s="22">
        <v>0</v>
      </c>
      <c r="I26" s="23">
        <f>'Форма 4'!I220</f>
        <v>6.1548</v>
      </c>
      <c r="J26" s="23">
        <v>0</v>
      </c>
      <c r="K26" s="23">
        <f>'Форма 4'!I221</f>
        <v>0</v>
      </c>
      <c r="L26" s="22">
        <v>0</v>
      </c>
      <c r="M26" s="22">
        <v>0</v>
      </c>
      <c r="N26" s="22">
        <v>88.76</v>
      </c>
      <c r="O26" s="22">
        <v>54.8</v>
      </c>
      <c r="P26" s="22">
        <v>88.76</v>
      </c>
      <c r="Q26" s="22">
        <v>0</v>
      </c>
      <c r="R26" s="22">
        <v>54.8</v>
      </c>
      <c r="S26" s="22">
        <v>0</v>
      </c>
      <c r="T26" s="22">
        <v>0</v>
      </c>
      <c r="U26" s="22">
        <v>0</v>
      </c>
      <c r="V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</row>
    <row r="27" spans="1:30" ht="10.5">
      <c r="A27" s="22" t="str">
        <f>'Форма 4'!A230</f>
        <v>22.</v>
      </c>
      <c r="B27" s="22">
        <f t="shared" si="0"/>
        <v>13.2</v>
      </c>
      <c r="C27" s="22">
        <f>'Форма 4'!D231</f>
        <v>0</v>
      </c>
      <c r="D27" s="22">
        <f>'Форма 4'!E230</f>
        <v>0</v>
      </c>
      <c r="E27" s="22">
        <f>'Форма 4'!E231</f>
        <v>0</v>
      </c>
      <c r="F27" s="22">
        <v>13.2</v>
      </c>
      <c r="G27" s="22">
        <v>12.5</v>
      </c>
      <c r="H27" s="22">
        <v>0</v>
      </c>
      <c r="I27" s="23">
        <f>'Форма 4'!I230</f>
        <v>0</v>
      </c>
      <c r="J27" s="23">
        <v>0</v>
      </c>
      <c r="K27" s="23">
        <f>'Форма 4'!I231</f>
        <v>0</v>
      </c>
      <c r="L27" s="22">
        <v>7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</row>
    <row r="28" spans="1:30" ht="10.5">
      <c r="A28" s="22" t="str">
        <f>'Форма 4'!A239</f>
        <v>23.</v>
      </c>
      <c r="B28" s="22">
        <f t="shared" si="0"/>
        <v>90.74</v>
      </c>
      <c r="C28" s="22">
        <f>'Форма 4'!D240</f>
        <v>0</v>
      </c>
      <c r="D28" s="22">
        <f>'Форма 4'!E239</f>
        <v>0</v>
      </c>
      <c r="E28" s="22">
        <f>'Форма 4'!E240</f>
        <v>0</v>
      </c>
      <c r="F28" s="22">
        <v>90.74</v>
      </c>
      <c r="G28" s="22">
        <v>65.4</v>
      </c>
      <c r="H28" s="22">
        <v>0</v>
      </c>
      <c r="I28" s="23">
        <f>'Форма 4'!I239</f>
        <v>0</v>
      </c>
      <c r="J28" s="23">
        <v>0</v>
      </c>
      <c r="K28" s="23">
        <f>'Форма 4'!I240</f>
        <v>0</v>
      </c>
      <c r="L28" s="22">
        <v>2.55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</row>
    <row r="29" spans="1:30" ht="10.5">
      <c r="A29" s="22" t="str">
        <f>'Форма 4'!A248</f>
        <v>24.</v>
      </c>
      <c r="B29" s="22">
        <f t="shared" si="0"/>
        <v>123.13</v>
      </c>
      <c r="C29" s="22">
        <f>'Форма 4'!D249</f>
        <v>101.78</v>
      </c>
      <c r="D29" s="22">
        <f>'Форма 4'!E248</f>
        <v>7.16</v>
      </c>
      <c r="E29" s="22">
        <f>'Форма 4'!E249</f>
        <v>0</v>
      </c>
      <c r="F29" s="22">
        <v>14.19</v>
      </c>
      <c r="G29" s="22">
        <v>0</v>
      </c>
      <c r="H29" s="22">
        <v>0</v>
      </c>
      <c r="I29" s="23">
        <f>'Форма 4'!I248</f>
        <v>6.9138</v>
      </c>
      <c r="J29" s="23">
        <v>0</v>
      </c>
      <c r="K29" s="23">
        <f>'Форма 4'!I249</f>
        <v>0</v>
      </c>
      <c r="L29" s="22">
        <v>0</v>
      </c>
      <c r="M29" s="22">
        <v>0</v>
      </c>
      <c r="N29" s="22">
        <v>117.05</v>
      </c>
      <c r="O29" s="22">
        <v>72.26</v>
      </c>
      <c r="P29" s="22">
        <v>117.05</v>
      </c>
      <c r="Q29" s="22">
        <v>0</v>
      </c>
      <c r="R29" s="22">
        <v>72.26</v>
      </c>
      <c r="S29" s="22">
        <v>0</v>
      </c>
      <c r="T29" s="22">
        <v>0</v>
      </c>
      <c r="U29" s="22">
        <v>0</v>
      </c>
      <c r="V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</row>
    <row r="30" spans="1:30" ht="10.5">
      <c r="A30" s="22" t="str">
        <f>'Форма 4'!A258</f>
        <v>25.</v>
      </c>
      <c r="B30" s="22">
        <f t="shared" si="0"/>
        <v>9.6</v>
      </c>
      <c r="C30" s="22">
        <f>'Форма 4'!D259</f>
        <v>0</v>
      </c>
      <c r="D30" s="22">
        <f>'Форма 4'!E258</f>
        <v>9.6</v>
      </c>
      <c r="E30" s="22">
        <f>'Форма 4'!E259</f>
        <v>0</v>
      </c>
      <c r="F30" s="22">
        <v>0</v>
      </c>
      <c r="G30" s="22">
        <v>0</v>
      </c>
      <c r="H30" s="22">
        <v>0</v>
      </c>
      <c r="I30" s="23">
        <f>'Форма 4'!I258</f>
        <v>0</v>
      </c>
      <c r="J30" s="23">
        <v>0</v>
      </c>
      <c r="K30" s="23">
        <f>'Форма 4'!I259</f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</row>
    <row r="31" spans="1:30" ht="10.5">
      <c r="A31" s="22" t="str">
        <f>'Форма 4'!A267</f>
        <v>26.</v>
      </c>
      <c r="B31" s="22">
        <f t="shared" si="0"/>
        <v>17.99</v>
      </c>
      <c r="C31" s="22">
        <f>'Форма 4'!D268</f>
        <v>0</v>
      </c>
      <c r="D31" s="22">
        <f>'Форма 4'!E267</f>
        <v>0</v>
      </c>
      <c r="E31" s="22">
        <f>'Форма 4'!E268</f>
        <v>0</v>
      </c>
      <c r="F31" s="22">
        <v>17.99</v>
      </c>
      <c r="G31" s="22">
        <v>0</v>
      </c>
      <c r="H31" s="22">
        <v>0</v>
      </c>
      <c r="I31" s="23">
        <f>'Форма 4'!I267</f>
        <v>0</v>
      </c>
      <c r="J31" s="23">
        <v>0</v>
      </c>
      <c r="K31" s="23">
        <f>'Форма 4'!I268</f>
        <v>0</v>
      </c>
      <c r="L31" s="22">
        <v>7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3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152</v>
      </c>
      <c r="C1" s="24" t="s">
        <v>153</v>
      </c>
      <c r="D1" s="24" t="s">
        <v>154</v>
      </c>
      <c r="E1" s="24" t="s">
        <v>155</v>
      </c>
      <c r="F1" s="24" t="s">
        <v>156</v>
      </c>
      <c r="G1" s="24" t="s">
        <v>157</v>
      </c>
      <c r="H1" s="24" t="s">
        <v>158</v>
      </c>
      <c r="I1" s="24" t="s">
        <v>159</v>
      </c>
      <c r="J1" s="24" t="s">
        <v>160</v>
      </c>
      <c r="K1" s="24" t="s">
        <v>161</v>
      </c>
      <c r="L1" s="24" t="s">
        <v>162</v>
      </c>
      <c r="M1" s="24" t="s">
        <v>163</v>
      </c>
      <c r="N1" s="24" t="s">
        <v>164</v>
      </c>
      <c r="O1" s="24" t="s">
        <v>165</v>
      </c>
      <c r="P1" s="24" t="s">
        <v>166</v>
      </c>
      <c r="Q1" s="24" t="s">
        <v>167</v>
      </c>
      <c r="R1" s="24" t="s">
        <v>168</v>
      </c>
      <c r="S1" s="24" t="s">
        <v>169</v>
      </c>
      <c r="T1" s="24" t="s">
        <v>170</v>
      </c>
      <c r="U1" s="24" t="s">
        <v>171</v>
      </c>
      <c r="V1" s="24" t="s">
        <v>172</v>
      </c>
      <c r="X1" s="24" t="s">
        <v>173</v>
      </c>
      <c r="Y1" s="24" t="s">
        <v>174</v>
      </c>
      <c r="Z1" s="24" t="s">
        <v>175</v>
      </c>
      <c r="AA1" s="24" t="s">
        <v>176</v>
      </c>
      <c r="AB1" s="24" t="s">
        <v>177</v>
      </c>
      <c r="AC1" s="24" t="s">
        <v>178</v>
      </c>
      <c r="AD1" s="24" t="s">
        <v>179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5"/>
      <c r="B3" s="61" t="s">
        <v>180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5"/>
      <c r="B4" s="61" t="s">
        <v>181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30" ht="10.5">
      <c r="A6" s="22" t="str">
        <f>'Форма 4'!A27</f>
        <v>1.</v>
      </c>
      <c r="B6" s="22">
        <f aca="true" t="shared" si="0" ref="B6:B31">ROUND(C6+D6+F6,2)</f>
        <v>703.64</v>
      </c>
      <c r="C6" s="22">
        <f>ROUND('Форма 4'!C27*'Базовые цены за единицу'!C6,2)</f>
        <v>616.51</v>
      </c>
      <c r="D6" s="22">
        <f>ROUND('Форма 4'!C27*'Базовые цены за единицу'!D6,2)</f>
        <v>10.76</v>
      </c>
      <c r="E6" s="22">
        <f>ROUND('Форма 4'!C27*'Базовые цены за единицу'!E6,2)</f>
        <v>2.15</v>
      </c>
      <c r="F6" s="22">
        <f>ROUND('Форма 4'!C27*'Базовые цены за единицу'!F6,2)</f>
        <v>76.37</v>
      </c>
      <c r="G6" s="22">
        <f>ROUND('Форма 4'!C27*'Базовые цены за единицу'!G6,2)</f>
        <v>0</v>
      </c>
      <c r="H6" s="22">
        <f>ROUND('Форма 4'!C27*'Базовые цены за единицу'!H6,2)</f>
        <v>0</v>
      </c>
      <c r="I6" s="23" t="e">
        <f>ОКРУГЛВСЕ('Форма 4'!C27*'Базовые цены за единицу'!I6,8)</f>
        <v>#NAME?</v>
      </c>
      <c r="J6" s="23" t="e">
        <f>ОКРУГЛВСЕ('Форма 4'!C27*'Базовые цены за единицу'!J6,8)</f>
        <v>#NAME?</v>
      </c>
      <c r="K6" s="23" t="e">
        <f>ОКРУГЛВСЕ('Форма 4'!C27*'Базовые цены за единицу'!K6,8)</f>
        <v>#NAME?</v>
      </c>
      <c r="L6" s="22">
        <f>ROUND('Форма 4'!C27*'Базовые цены за единицу'!L6,2)</f>
        <v>0</v>
      </c>
      <c r="M6" s="22">
        <f>ROUND('Форма 4'!C27*'Базовые цены за единицу'!M6,2)</f>
        <v>0</v>
      </c>
      <c r="N6" s="22">
        <f>ROUND((C6+E6)*'Форма 4'!C29/100,2)</f>
        <v>457.81</v>
      </c>
      <c r="O6" s="22">
        <f>ROUND((C6+E6)*'Форма 4'!C32/100,2)</f>
        <v>309.33</v>
      </c>
      <c r="P6" s="22">
        <f>ROUND('Форма 4'!C27*'Базовые цены за единицу'!P6,2)</f>
        <v>456.22</v>
      </c>
      <c r="Q6" s="22">
        <f>ROUND('Форма 4'!C27*'Базовые цены за единицу'!Q6,2)</f>
        <v>1.59</v>
      </c>
      <c r="R6" s="22">
        <f>ROUND('Форма 4'!C27*'Базовые цены за единицу'!R6,2)</f>
        <v>308.26</v>
      </c>
      <c r="S6" s="22">
        <f>ROUND('Форма 4'!C27*'Базовые цены за единицу'!S6,2)</f>
        <v>1.08</v>
      </c>
      <c r="T6" s="22">
        <f>ROUND('Форма 4'!C27*'Базовые цены за единицу'!T6,2)</f>
        <v>0</v>
      </c>
      <c r="U6" s="22">
        <f>ROUND('Форма 4'!C27*'Базовые цены за единицу'!U6,2)</f>
        <v>0</v>
      </c>
      <c r="V6" s="22">
        <f>ROUND('Форма 4'!C27*'Базовые цены за единицу'!V6,2)</f>
        <v>0</v>
      </c>
      <c r="X6" s="22">
        <f>ROUND('Форма 4'!C27*'Базовые цены за единицу'!X6,2)</f>
        <v>0</v>
      </c>
      <c r="Y6" s="22">
        <f>IF(Определители!I6="9",ROUND((C6+E6)*(Начисления!M6/100)*('Форма 4'!C29/100),2),0)</f>
        <v>0</v>
      </c>
      <c r="Z6" s="22">
        <f>IF(Определители!I6="9",ROUND((C6+E6)*(100-Начисления!M6/100)*('Форма 4'!C29/100),2),0)</f>
        <v>0</v>
      </c>
      <c r="AA6" s="22">
        <f>IF(Определители!I6="9",ROUND((C6+E6)*(Начисления!M6/100)*('Форма 4'!C32/100),2),0)</f>
        <v>0</v>
      </c>
      <c r="AB6" s="22">
        <f>IF(Определители!I6="9",ROUND((C6+E6)*(100-Начисления!M6/100)*('Форма 4'!C32/100),2),0)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4'!A36</f>
        <v>2.</v>
      </c>
      <c r="B7" s="22">
        <f t="shared" si="0"/>
        <v>14982.4</v>
      </c>
      <c r="C7" s="22">
        <f>ROUND('Форма 4'!C36*'Базовые цены за единицу'!C7,2)</f>
        <v>785.92</v>
      </c>
      <c r="D7" s="22">
        <f>ROUND('Форма 4'!C36*'Базовые цены за единицу'!D7,2)</f>
        <v>212.48</v>
      </c>
      <c r="E7" s="22">
        <f>ROUND('Форма 4'!C36*'Базовые цены за единицу'!E7,2)</f>
        <v>7.68</v>
      </c>
      <c r="F7" s="22">
        <f>ROUND('Форма 4'!C36*'Базовые цены за единицу'!F7,2)</f>
        <v>13984</v>
      </c>
      <c r="G7" s="22">
        <f>ROUND('Форма 4'!C36*'Базовые цены за единицу'!G7,2)</f>
        <v>0</v>
      </c>
      <c r="H7" s="22">
        <f>ROUND('Форма 4'!C36*'Базовые цены за единицу'!H7,2)</f>
        <v>0</v>
      </c>
      <c r="I7" s="23" t="e">
        <f>ОКРУГЛВСЕ('Форма 4'!C36*'Базовые цены за единицу'!I7,8)</f>
        <v>#NAME?</v>
      </c>
      <c r="J7" s="23" t="e">
        <f>ОКРУГЛВСЕ('Форма 4'!C36*'Базовые цены за единицу'!J7,8)</f>
        <v>#NAME?</v>
      </c>
      <c r="K7" s="23" t="e">
        <f>ОКРУГЛВСЕ('Форма 4'!C36*'Базовые цены за единицу'!K7,8)</f>
        <v>#NAME?</v>
      </c>
      <c r="L7" s="22">
        <f>ROUND('Форма 4'!C36*'Базовые цены за единицу'!L7,2)</f>
        <v>0</v>
      </c>
      <c r="M7" s="22">
        <f>ROUND('Форма 4'!C36*'Базовые цены за единицу'!M7,2)</f>
        <v>0</v>
      </c>
      <c r="N7" s="22">
        <f>ROUND((C7+E7)*'Форма 4'!C39/100,2)</f>
        <v>912.64</v>
      </c>
      <c r="O7" s="22">
        <f>ROUND((C7+E7)*'Форма 4'!C42/100,2)</f>
        <v>563.46</v>
      </c>
      <c r="P7" s="22">
        <f>ROUND('Форма 4'!C36*'Базовые цены за единицу'!P7,2)</f>
        <v>903.68</v>
      </c>
      <c r="Q7" s="22">
        <f>ROUND('Форма 4'!C36*'Базовые цены за единицу'!Q7,2)</f>
        <v>8.96</v>
      </c>
      <c r="R7" s="22">
        <f>ROUND('Форма 4'!C36*'Базовые цены за единицу'!R7,2)</f>
        <v>558.08</v>
      </c>
      <c r="S7" s="22">
        <f>ROUND('Форма 4'!C36*'Базовые цены за единицу'!S7,2)</f>
        <v>5.12</v>
      </c>
      <c r="T7" s="22">
        <f>ROUND('Форма 4'!C36*'Базовые цены за единицу'!T7,2)</f>
        <v>0</v>
      </c>
      <c r="U7" s="22">
        <f>ROUND('Форма 4'!C36*'Базовые цены за единицу'!U7,2)</f>
        <v>0</v>
      </c>
      <c r="V7" s="22">
        <f>ROUND('Форма 4'!C36*'Базовые цены за единицу'!V7,2)</f>
        <v>0</v>
      </c>
      <c r="X7" s="22">
        <f>ROUND('Форма 4'!C36*'Базовые цены за единицу'!X7,2)</f>
        <v>0</v>
      </c>
      <c r="Y7" s="22">
        <f>IF(Определители!I7="9",ROUND((C7+E7)*(Начисления!M7/100)*('Форма 4'!C39/100),2),0)</f>
        <v>0</v>
      </c>
      <c r="Z7" s="22">
        <f>IF(Определители!I7="9",ROUND((C7+E7)*(100-Начисления!M7/100)*('Форма 4'!C39/100),2),0)</f>
        <v>0</v>
      </c>
      <c r="AA7" s="22">
        <f>IF(Определители!I7="9",ROUND((C7+E7)*(Начисления!M7/100)*('Форма 4'!C42/100),2),0)</f>
        <v>0</v>
      </c>
      <c r="AB7" s="22">
        <f>IF(Определители!I7="9",ROUND((C7+E7)*(100-Начисления!M7/100)*('Форма 4'!C42/100),2),0)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4'!A46</f>
        <v>3.</v>
      </c>
      <c r="B8" s="22">
        <f t="shared" si="0"/>
        <v>121.26</v>
      </c>
      <c r="C8" s="22">
        <f>ROUND('Форма 4'!C46*'Базовые цены за единицу'!C8,2)</f>
        <v>104.91</v>
      </c>
      <c r="D8" s="22">
        <f>ROUND('Форма 4'!C46*'Базовые цены за единицу'!D8,2)</f>
        <v>1.85</v>
      </c>
      <c r="E8" s="22">
        <f>ROUND('Форма 4'!C46*'Базовые цены за единицу'!E8,2)</f>
        <v>0.31</v>
      </c>
      <c r="F8" s="22">
        <f>ROUND('Форма 4'!C46*'Базовые цены за единицу'!F8,2)</f>
        <v>14.5</v>
      </c>
      <c r="G8" s="22">
        <f>ROUND('Форма 4'!C46*'Базовые цены за единицу'!G8,2)</f>
        <v>0</v>
      </c>
      <c r="H8" s="22">
        <f>ROUND('Форма 4'!C46*'Базовые цены за единицу'!H8,2)</f>
        <v>0</v>
      </c>
      <c r="I8" s="23" t="e">
        <f>ОКРУГЛВСЕ('Форма 4'!C46*'Базовые цены за единицу'!I8,8)</f>
        <v>#NAME?</v>
      </c>
      <c r="J8" s="23" t="e">
        <f>ОКРУГЛВСЕ('Форма 4'!C46*'Базовые цены за единицу'!J8,8)</f>
        <v>#NAME?</v>
      </c>
      <c r="K8" s="23" t="e">
        <f>ОКРУГЛВСЕ('Форма 4'!C46*'Базовые цены за единицу'!K8,8)</f>
        <v>#NAME?</v>
      </c>
      <c r="L8" s="22">
        <f>ROUND('Форма 4'!C46*'Базовые цены за единицу'!L8,2)</f>
        <v>0</v>
      </c>
      <c r="M8" s="22">
        <f>ROUND('Форма 4'!C46*'Базовые цены за единицу'!M8,2)</f>
        <v>0</v>
      </c>
      <c r="N8" s="22">
        <f>ROUND((C8+E8)*'Форма 4'!C48/100,2)</f>
        <v>77.86</v>
      </c>
      <c r="O8" s="22">
        <f>ROUND((C8+E8)*'Форма 4'!C51/100,2)</f>
        <v>52.61</v>
      </c>
      <c r="P8" s="22">
        <f>ROUND('Форма 4'!C46*'Базовые цены за единицу'!P8,2)</f>
        <v>77.64</v>
      </c>
      <c r="Q8" s="22">
        <f>ROUND('Форма 4'!C46*'Базовые цены за единицу'!Q8,2)</f>
        <v>0.23</v>
      </c>
      <c r="R8" s="22">
        <f>ROUND('Форма 4'!C46*'Базовые цены за единицу'!R8,2)</f>
        <v>52.46</v>
      </c>
      <c r="S8" s="22">
        <f>ROUND('Форма 4'!C46*'Базовые цены за единицу'!S8,2)</f>
        <v>0.16</v>
      </c>
      <c r="T8" s="22">
        <f>ROUND('Форма 4'!C46*'Базовые цены за единицу'!T8,2)</f>
        <v>0</v>
      </c>
      <c r="U8" s="22">
        <f>ROUND('Форма 4'!C46*'Базовые цены за единицу'!U8,2)</f>
        <v>0</v>
      </c>
      <c r="V8" s="22">
        <f>ROUND('Форма 4'!C46*'Базовые цены за единицу'!V8,2)</f>
        <v>0</v>
      </c>
      <c r="X8" s="22">
        <f>ROUND('Форма 4'!C46*'Базовые цены за единицу'!X8,2)</f>
        <v>0</v>
      </c>
      <c r="Y8" s="22">
        <f>IF(Определители!I8="9",ROUND((C8+E8)*(Начисления!M8/100)*('Форма 4'!C48/100),2),0)</f>
        <v>0</v>
      </c>
      <c r="Z8" s="22">
        <f>IF(Определители!I8="9",ROUND((C8+E8)*(100-Начисления!M8/100)*('Форма 4'!C48/100),2),0)</f>
        <v>0</v>
      </c>
      <c r="AA8" s="22">
        <f>IF(Определители!I8="9",ROUND((C8+E8)*(Начисления!M8/100)*('Форма 4'!C51/100),2),0)</f>
        <v>0</v>
      </c>
      <c r="AB8" s="22">
        <f>IF(Определители!I8="9",ROUND((C8+E8)*(100-Начисления!M8/100)*('Форма 4'!C51/100),2),0)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4'!A55</f>
        <v>4.</v>
      </c>
      <c r="B9" s="22">
        <f t="shared" si="0"/>
        <v>2018.64</v>
      </c>
      <c r="C9" s="22">
        <f>ROUND('Форма 4'!C55*'Базовые цены за единицу'!C9,2)</f>
        <v>149.28</v>
      </c>
      <c r="D9" s="22">
        <f>ROUND('Форма 4'!C55*'Базовые цены за единицу'!D9,2)</f>
        <v>21.6</v>
      </c>
      <c r="E9" s="22">
        <f>ROUND('Форма 4'!C55*'Базовые цены за единицу'!E9,2)</f>
        <v>0.72</v>
      </c>
      <c r="F9" s="22">
        <f>ROUND('Форма 4'!C55*'Базовые цены за единицу'!F9,2)</f>
        <v>1847.76</v>
      </c>
      <c r="G9" s="22">
        <f>ROUND('Форма 4'!C55*'Базовые цены за единицу'!G9,2)</f>
        <v>0</v>
      </c>
      <c r="H9" s="22">
        <f>ROUND('Форма 4'!C55*'Базовые цены за единицу'!H9,2)</f>
        <v>0</v>
      </c>
      <c r="I9" s="23" t="e">
        <f>ОКРУГЛВСЕ('Форма 4'!C55*'Базовые цены за единицу'!I9,8)</f>
        <v>#NAME?</v>
      </c>
      <c r="J9" s="23" t="e">
        <f>ОКРУГЛВСЕ('Форма 4'!C55*'Базовые цены за единицу'!J9,8)</f>
        <v>#NAME?</v>
      </c>
      <c r="K9" s="23" t="e">
        <f>ОКРУГЛВСЕ('Форма 4'!C55*'Базовые цены за единицу'!K9,8)</f>
        <v>#NAME?</v>
      </c>
      <c r="L9" s="22">
        <f>ROUND('Форма 4'!C55*'Базовые цены за единицу'!L9,2)</f>
        <v>0</v>
      </c>
      <c r="M9" s="22">
        <f>ROUND('Форма 4'!C55*'Базовые цены за единицу'!M9,2)</f>
        <v>0</v>
      </c>
      <c r="N9" s="22">
        <f>ROUND((C9+E9)*'Форма 4'!C58/100,2)</f>
        <v>172.5</v>
      </c>
      <c r="O9" s="22">
        <f>ROUND((C9+E9)*'Форма 4'!C61/100,2)</f>
        <v>106.5</v>
      </c>
      <c r="P9" s="22">
        <f>ROUND('Форма 4'!C55*'Базовые цены за единицу'!P9,2)</f>
        <v>171.6</v>
      </c>
      <c r="Q9" s="22">
        <f>ROUND('Форма 4'!C55*'Базовые цены за единицу'!Q9,2)</f>
        <v>0.96</v>
      </c>
      <c r="R9" s="22">
        <f>ROUND('Форма 4'!C55*'Базовые цены за единицу'!R9,2)</f>
        <v>106.08</v>
      </c>
      <c r="S9" s="22">
        <f>ROUND('Форма 4'!C55*'Базовые цены за единицу'!S9,2)</f>
        <v>0.48</v>
      </c>
      <c r="T9" s="22">
        <f>ROUND('Форма 4'!C55*'Базовые цены за единицу'!T9,2)</f>
        <v>0</v>
      </c>
      <c r="U9" s="22">
        <f>ROUND('Форма 4'!C55*'Базовые цены за единицу'!U9,2)</f>
        <v>0</v>
      </c>
      <c r="V9" s="22">
        <f>ROUND('Форма 4'!C55*'Базовые цены за единицу'!V9,2)</f>
        <v>0</v>
      </c>
      <c r="X9" s="22">
        <f>ROUND('Форма 4'!C55*'Базовые цены за единицу'!X9,2)</f>
        <v>0</v>
      </c>
      <c r="Y9" s="22">
        <f>IF(Определители!I9="9",ROUND((C9+E9)*(Начисления!M9/100)*('Форма 4'!C58/100),2),0)</f>
        <v>0</v>
      </c>
      <c r="Z9" s="22">
        <f>IF(Определители!I9="9",ROUND((C9+E9)*(100-Начисления!M9/100)*('Форма 4'!C58/100),2),0)</f>
        <v>0</v>
      </c>
      <c r="AA9" s="22">
        <f>IF(Определители!I9="9",ROUND((C9+E9)*(Начисления!M9/100)*('Форма 4'!C61/100),2),0)</f>
        <v>0</v>
      </c>
      <c r="AB9" s="22">
        <f>IF(Определители!I9="9",ROUND((C9+E9)*(100-Начисления!M9/100)*('Форма 4'!C61/100),2),0)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4'!A65</f>
        <v>5.</v>
      </c>
      <c r="B10" s="22">
        <f t="shared" si="0"/>
        <v>659.67</v>
      </c>
      <c r="C10" s="22">
        <f>ROUND('Форма 4'!C65*'Базовые цены за единицу'!C10,2)</f>
        <v>577.98</v>
      </c>
      <c r="D10" s="22">
        <f>ROUND('Форма 4'!C65*'Базовые цены за единицу'!D10,2)</f>
        <v>10.09</v>
      </c>
      <c r="E10" s="22">
        <f>ROUND('Форма 4'!C65*'Базовые цены за единицу'!E10,2)</f>
        <v>2.02</v>
      </c>
      <c r="F10" s="22">
        <f>ROUND('Форма 4'!C65*'Базовые цены за единицу'!F10,2)</f>
        <v>71.6</v>
      </c>
      <c r="G10" s="22">
        <f>ROUND('Форма 4'!C65*'Базовые цены за единицу'!G10,2)</f>
        <v>0</v>
      </c>
      <c r="H10" s="22">
        <f>ROUND('Форма 4'!C65*'Базовые цены за единицу'!H10,2)</f>
        <v>0</v>
      </c>
      <c r="I10" s="23" t="e">
        <f>ОКРУГЛВСЕ('Форма 4'!C65*'Базовые цены за единицу'!I10,8)</f>
        <v>#NAME?</v>
      </c>
      <c r="J10" s="23" t="e">
        <f>ОКРУГЛВСЕ('Форма 4'!C65*'Базовые цены за единицу'!J10,8)</f>
        <v>#NAME?</v>
      </c>
      <c r="K10" s="23" t="e">
        <f>ОКРУГЛВСЕ('Форма 4'!C65*'Базовые цены за единицу'!K10,8)</f>
        <v>#NAME?</v>
      </c>
      <c r="L10" s="22">
        <f>ROUND('Форма 4'!C65*'Базовые цены за единицу'!L10,2)</f>
        <v>0</v>
      </c>
      <c r="M10" s="22">
        <f>ROUND('Форма 4'!C65*'Базовые цены за единицу'!M10,2)</f>
        <v>0</v>
      </c>
      <c r="N10" s="22">
        <f>ROUND((C10+E10)*'Форма 4'!C67/100,2)</f>
        <v>429.2</v>
      </c>
      <c r="O10" s="22">
        <f>ROUND((C10+E10)*'Форма 4'!C70/100,2)</f>
        <v>290</v>
      </c>
      <c r="P10" s="22">
        <f>ROUND('Форма 4'!C65*'Базовые цены за единицу'!P10,2)</f>
        <v>427.7</v>
      </c>
      <c r="Q10" s="22">
        <f>ROUND('Форма 4'!C65*'Базовые цены за единицу'!Q10,2)</f>
        <v>1.49</v>
      </c>
      <c r="R10" s="22">
        <f>ROUND('Форма 4'!C65*'Базовые цены за единицу'!R10,2)</f>
        <v>288.99</v>
      </c>
      <c r="S10" s="22">
        <f>ROUND('Форма 4'!C65*'Базовые цены за единицу'!S10,2)</f>
        <v>1.01</v>
      </c>
      <c r="T10" s="22">
        <f>ROUND('Форма 4'!C65*'Базовые цены за единицу'!T10,2)</f>
        <v>0</v>
      </c>
      <c r="U10" s="22">
        <f>ROUND('Форма 4'!C65*'Базовые цены за единицу'!U10,2)</f>
        <v>0</v>
      </c>
      <c r="V10" s="22">
        <f>ROUND('Форма 4'!C65*'Базовые цены за единицу'!V10,2)</f>
        <v>0</v>
      </c>
      <c r="X10" s="22">
        <f>ROUND('Форма 4'!C65*'Базовые цены за единицу'!X10,2)</f>
        <v>0</v>
      </c>
      <c r="Y10" s="22">
        <f>IF(Определители!I10="9",ROUND((C10+E10)*(Начисления!M10/100)*('Форма 4'!C67/100),2),0)</f>
        <v>0</v>
      </c>
      <c r="Z10" s="22">
        <f>IF(Определители!I10="9",ROUND((C10+E10)*(100-Начисления!M10/100)*('Форма 4'!C67/100),2),0)</f>
        <v>0</v>
      </c>
      <c r="AA10" s="22">
        <f>IF(Определители!I10="9",ROUND((C10+E10)*(Начисления!M10/100)*('Форма 4'!C70/100),2),0)</f>
        <v>0</v>
      </c>
      <c r="AB10" s="22">
        <f>IF(Определители!I10="9",ROUND((C10+E10)*(100-Начисления!M10/100)*('Форма 4'!C70/100),2),0)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4'!A74</f>
        <v>6.</v>
      </c>
      <c r="B11" s="22">
        <f t="shared" si="0"/>
        <v>10423.2</v>
      </c>
      <c r="C11" s="22">
        <f>ROUND('Форма 4'!C74*'Базовые цены за единицу'!C11,2)</f>
        <v>586.8</v>
      </c>
      <c r="D11" s="22">
        <f>ROUND('Форма 4'!C74*'Базовые цены за единицу'!D11,2)</f>
        <v>130.8</v>
      </c>
      <c r="E11" s="22">
        <f>ROUND('Форма 4'!C74*'Базовые цены за единицу'!E11,2)</f>
        <v>4.8</v>
      </c>
      <c r="F11" s="22">
        <f>ROUND('Форма 4'!C74*'Базовые цены за единицу'!F11,2)</f>
        <v>9705.6</v>
      </c>
      <c r="G11" s="22">
        <f>ROUND('Форма 4'!C74*'Базовые цены за единицу'!G11,2)</f>
        <v>0</v>
      </c>
      <c r="H11" s="22">
        <f>ROUND('Форма 4'!C74*'Базовые цены за единицу'!H11,2)</f>
        <v>0</v>
      </c>
      <c r="I11" s="23" t="e">
        <f>ОКРУГЛВСЕ('Форма 4'!C74*'Базовые цены за единицу'!I11,8)</f>
        <v>#NAME?</v>
      </c>
      <c r="J11" s="23" t="e">
        <f>ОКРУГЛВСЕ('Форма 4'!C74*'Базовые цены за единицу'!J11,8)</f>
        <v>#NAME?</v>
      </c>
      <c r="K11" s="23" t="e">
        <f>ОКРУГЛВСЕ('Форма 4'!C74*'Базовые цены за единицу'!K11,8)</f>
        <v>#NAME?</v>
      </c>
      <c r="L11" s="22">
        <f>ROUND('Форма 4'!C74*'Базовые цены за единицу'!L11,2)</f>
        <v>0</v>
      </c>
      <c r="M11" s="22">
        <f>ROUND('Форма 4'!C74*'Базовые цены за единицу'!M11,2)</f>
        <v>0</v>
      </c>
      <c r="N11" s="22">
        <f>ROUND((C11+E11)*'Форма 4'!C77/100,2)</f>
        <v>680.34</v>
      </c>
      <c r="O11" s="22">
        <f>ROUND((C11+E11)*'Форма 4'!C80/100,2)</f>
        <v>420.04</v>
      </c>
      <c r="P11" s="22">
        <f>ROUND('Форма 4'!C74*'Базовые цены за единицу'!P11,2)</f>
        <v>675</v>
      </c>
      <c r="Q11" s="22">
        <f>ROUND('Форма 4'!C74*'Базовые цены за единицу'!Q11,2)</f>
        <v>5.4</v>
      </c>
      <c r="R11" s="22">
        <f>ROUND('Форма 4'!C74*'Базовые цены за единицу'!R11,2)</f>
        <v>416.4</v>
      </c>
      <c r="S11" s="22">
        <f>ROUND('Форма 4'!C74*'Базовые цены за единицу'!S11,2)</f>
        <v>3.6</v>
      </c>
      <c r="T11" s="22">
        <f>ROUND('Форма 4'!C74*'Базовые цены за единицу'!T11,2)</f>
        <v>0</v>
      </c>
      <c r="U11" s="22">
        <f>ROUND('Форма 4'!C74*'Базовые цены за единицу'!U11,2)</f>
        <v>0</v>
      </c>
      <c r="V11" s="22">
        <f>ROUND('Форма 4'!C74*'Базовые цены за единицу'!V11,2)</f>
        <v>0</v>
      </c>
      <c r="X11" s="22">
        <f>ROUND('Форма 4'!C74*'Базовые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121.26</v>
      </c>
      <c r="C12" s="22">
        <f>ROUND('Форма 4'!C84*'Базовые цены за единицу'!C12,2)</f>
        <v>104.91</v>
      </c>
      <c r="D12" s="22">
        <f>ROUND('Форма 4'!C84*'Базовые цены за единицу'!D12,2)</f>
        <v>1.85</v>
      </c>
      <c r="E12" s="22">
        <f>ROUND('Форма 4'!C84*'Базовые цены за единицу'!E12,2)</f>
        <v>0.31</v>
      </c>
      <c r="F12" s="22">
        <f>ROUND('Форма 4'!C84*'Базовые цены за единицу'!F12,2)</f>
        <v>14.5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 t="e">
        <f>ОКРУГЛВСЕ('Форма 4'!C84*'Базовые цены за единицу'!I12,8)</f>
        <v>#NAME?</v>
      </c>
      <c r="J12" s="23" t="e">
        <f>ОКРУГЛВСЕ('Форма 4'!C84*'Базовые цены за единицу'!J12,8)</f>
        <v>#NAME?</v>
      </c>
      <c r="K12" s="23" t="e">
        <f>ОКРУГЛВСЕ('Форма 4'!C84*'Базовые цены за единицу'!K12,8)</f>
        <v>#NAME?</v>
      </c>
      <c r="L12" s="22">
        <f>ROUND('Форма 4'!C84*'Базовые цены за единицу'!L12,2)</f>
        <v>0</v>
      </c>
      <c r="M12" s="22">
        <f>ROUND('Форма 4'!C84*'Базовые цены за единицу'!M12,2)</f>
        <v>0</v>
      </c>
      <c r="N12" s="22">
        <f>ROUND((C12+E12)*'Форма 4'!C86/100,2)</f>
        <v>77.86</v>
      </c>
      <c r="O12" s="22">
        <f>ROUND((C12+E12)*'Форма 4'!C89/100,2)</f>
        <v>52.61</v>
      </c>
      <c r="P12" s="22">
        <f>ROUND('Форма 4'!C84*'Базовые цены за единицу'!P12,2)</f>
        <v>77.64</v>
      </c>
      <c r="Q12" s="22">
        <f>ROUND('Форма 4'!C84*'Базовые цены за единицу'!Q12,2)</f>
        <v>0.23</v>
      </c>
      <c r="R12" s="22">
        <f>ROUND('Форма 4'!C84*'Базовые цены за единицу'!R12,2)</f>
        <v>52.46</v>
      </c>
      <c r="S12" s="22">
        <f>ROUND('Форма 4'!C84*'Базовые цены за единицу'!S12,2)</f>
        <v>0.16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4'!C86/100),2),0)</f>
        <v>0</v>
      </c>
      <c r="Z12" s="22">
        <f>IF(Определители!I12="9",ROUND((C12+E12)*(100-Начисления!M12/100)*('Форма 4'!C86/100),2),0)</f>
        <v>0</v>
      </c>
      <c r="AA12" s="22">
        <f>IF(Определители!I12="9",ROUND((C12+E12)*(Начисления!M12/100)*('Форма 4'!C89/100),2),0)</f>
        <v>0</v>
      </c>
      <c r="AB12" s="22">
        <f>IF(Определители!I12="9",ROUND((C12+E12)*(100-Начисления!M12/100)*('Форма 4'!C89/100),2),0)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4'!A93</f>
        <v>8.</v>
      </c>
      <c r="B13" s="22">
        <f t="shared" si="0"/>
        <v>1727.76</v>
      </c>
      <c r="C13" s="22">
        <f>ROUND('Форма 4'!C93*'Базовые цены за единицу'!C13,2)</f>
        <v>149.28</v>
      </c>
      <c r="D13" s="22">
        <f>ROUND('Форма 4'!C93*'Базовые цены за единицу'!D13,2)</f>
        <v>21.6</v>
      </c>
      <c r="E13" s="22">
        <f>ROUND('Форма 4'!C93*'Базовые цены за единицу'!E13,2)</f>
        <v>0.72</v>
      </c>
      <c r="F13" s="22">
        <f>ROUND('Форма 4'!C93*'Базовые цены за единицу'!F13,2)</f>
        <v>1556.88</v>
      </c>
      <c r="G13" s="22">
        <f>ROUND('Форма 4'!C93*'Базовые цены за единицу'!G13,2)</f>
        <v>0</v>
      </c>
      <c r="H13" s="22">
        <f>ROUND('Форма 4'!C93*'Базовые цены за единицу'!H13,2)</f>
        <v>0</v>
      </c>
      <c r="I13" s="23" t="e">
        <f>ОКРУГЛВСЕ('Форма 4'!C93*'Базовые цены за единицу'!I13,8)</f>
        <v>#NAME?</v>
      </c>
      <c r="J13" s="23" t="e">
        <f>ОКРУГЛВСЕ('Форма 4'!C93*'Базовые цены за единицу'!J13,8)</f>
        <v>#NAME?</v>
      </c>
      <c r="K13" s="23" t="e">
        <f>ОКРУГЛВСЕ('Форма 4'!C93*'Базовые цены за единицу'!K13,8)</f>
        <v>#NAME?</v>
      </c>
      <c r="L13" s="22">
        <f>ROUND('Форма 4'!C93*'Базовые цены за единицу'!L13,2)</f>
        <v>0</v>
      </c>
      <c r="M13" s="22">
        <f>ROUND('Форма 4'!C93*'Базовые цены за единицу'!M13,2)</f>
        <v>0</v>
      </c>
      <c r="N13" s="22">
        <f>ROUND((C13+E13)*'Форма 4'!C96/100,2)</f>
        <v>172.5</v>
      </c>
      <c r="O13" s="22">
        <f>ROUND((C13+E13)*'Форма 4'!C99/100,2)</f>
        <v>106.5</v>
      </c>
      <c r="P13" s="22">
        <f>ROUND('Форма 4'!C93*'Базовые цены за единицу'!P13,2)</f>
        <v>171.6</v>
      </c>
      <c r="Q13" s="22">
        <f>ROUND('Форма 4'!C93*'Базовые цены за единицу'!Q13,2)</f>
        <v>0.96</v>
      </c>
      <c r="R13" s="22">
        <f>ROUND('Форма 4'!C93*'Базовые цены за единицу'!R13,2)</f>
        <v>106.08</v>
      </c>
      <c r="S13" s="22">
        <f>ROUND('Форма 4'!C93*'Базовые цены за единицу'!S13,2)</f>
        <v>0.48</v>
      </c>
      <c r="T13" s="22">
        <f>ROUND('Форма 4'!C93*'Базовые цены за единицу'!T13,2)</f>
        <v>0</v>
      </c>
      <c r="U13" s="22">
        <f>ROUND('Форма 4'!C93*'Базовые цены за единицу'!U13,2)</f>
        <v>0</v>
      </c>
      <c r="V13" s="22">
        <f>ROUND('Форма 4'!C93*'Базовые цены за единицу'!V13,2)</f>
        <v>0</v>
      </c>
      <c r="X13" s="22">
        <f>ROUND('Форма 4'!C93*'Базовые цены за единицу'!X13,2)</f>
        <v>0</v>
      </c>
      <c r="Y13" s="22">
        <f>IF(Определители!I13="9",ROUND((C13+E13)*(Начисления!M13/100)*('Форма 4'!C96/100),2),0)</f>
        <v>0</v>
      </c>
      <c r="Z13" s="22">
        <f>IF(Определители!I13="9",ROUND((C13+E13)*(100-Начисления!M13/100)*('Форма 4'!C96/100),2),0)</f>
        <v>0</v>
      </c>
      <c r="AA13" s="22">
        <f>IF(Определители!I13="9",ROUND((C13+E13)*(Начисления!M13/100)*('Форма 4'!C99/100),2),0)</f>
        <v>0</v>
      </c>
      <c r="AB13" s="22">
        <f>IF(Определители!I13="9",ROUND((C13+E13)*(100-Начисления!M13/100)*('Форма 4'!C99/100),2),0)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  <row r="14" spans="1:30" ht="10.5">
      <c r="A14" s="22" t="str">
        <f>'Форма 4'!A103</f>
        <v>9.</v>
      </c>
      <c r="B14" s="22">
        <f t="shared" si="0"/>
        <v>2640</v>
      </c>
      <c r="C14" s="22">
        <f>ROUND('Форма 4'!C103*'Базовые цены за единицу'!C14,2)</f>
        <v>1234.88</v>
      </c>
      <c r="D14" s="22">
        <f>ROUND('Форма 4'!C103*'Базовые цены за единицу'!D14,2)</f>
        <v>119.04</v>
      </c>
      <c r="E14" s="22">
        <f>ROUND('Форма 4'!C103*'Базовые цены за единицу'!E14,2)</f>
        <v>0</v>
      </c>
      <c r="F14" s="22">
        <f>ROUND('Форма 4'!C103*'Базовые цены за единицу'!F14,2)</f>
        <v>1286.08</v>
      </c>
      <c r="G14" s="22">
        <f>ROUND('Форма 4'!C103*'Базовые цены за единицу'!G14,2)</f>
        <v>0</v>
      </c>
      <c r="H14" s="22">
        <f>ROUND('Форма 4'!C103*'Базовые цены за единицу'!H14,2)</f>
        <v>0</v>
      </c>
      <c r="I14" s="23" t="e">
        <f>ОКРУГЛВСЕ('Форма 4'!C103*'Базовые цены за единицу'!I14,8)</f>
        <v>#NAME?</v>
      </c>
      <c r="J14" s="23" t="e">
        <f>ОКРУГЛВСЕ('Форма 4'!C103*'Базовые цены за единицу'!J14,8)</f>
        <v>#NAME?</v>
      </c>
      <c r="K14" s="23" t="e">
        <f>ОКРУГЛВСЕ('Форма 4'!C103*'Базовые цены за единицу'!K14,8)</f>
        <v>#NAME?</v>
      </c>
      <c r="L14" s="22">
        <f>ROUND('Форма 4'!C103*'Базовые цены за единицу'!L14,2)</f>
        <v>0</v>
      </c>
      <c r="M14" s="22">
        <f>ROUND('Форма 4'!C103*'Базовые цены за единицу'!M14,2)</f>
        <v>0</v>
      </c>
      <c r="N14" s="22">
        <f>ROUND((C14+E14)*'Форма 4'!C106/100,2)</f>
        <v>1420.11</v>
      </c>
      <c r="O14" s="22">
        <f>ROUND((C14+E14)*'Форма 4'!C109/100,2)</f>
        <v>876.76</v>
      </c>
      <c r="P14" s="22">
        <f>ROUND('Форма 4'!C103*'Базовые цены за единицу'!P14,2)</f>
        <v>1420.16</v>
      </c>
      <c r="Q14" s="22">
        <f>ROUND('Форма 4'!C103*'Базовые цены за единицу'!Q14,2)</f>
        <v>0</v>
      </c>
      <c r="R14" s="22">
        <f>ROUND('Форма 4'!C103*'Базовые цены за единицу'!R14,2)</f>
        <v>876.8</v>
      </c>
      <c r="S14" s="22">
        <f>ROUND('Форма 4'!C103*'Базовые цены за единицу'!S14,2)</f>
        <v>0</v>
      </c>
      <c r="T14" s="22">
        <f>ROUND('Форма 4'!C103*'Базовые цены за единицу'!T14,2)</f>
        <v>0</v>
      </c>
      <c r="U14" s="22">
        <f>ROUND('Форма 4'!C103*'Базовые цены за единицу'!U14,2)</f>
        <v>0</v>
      </c>
      <c r="V14" s="22">
        <f>ROUND('Форма 4'!C103*'Базовые цены за единицу'!V14,2)</f>
        <v>0</v>
      </c>
      <c r="X14" s="22">
        <f>ROUND('Форма 4'!C103*'Базовые цены за единицу'!X14,2)</f>
        <v>0</v>
      </c>
      <c r="Y14" s="22">
        <f>IF(Определители!I14="9",ROUND((C14+E14)*(Начисления!M14/100)*('Форма 4'!C106/100),2),0)</f>
        <v>0</v>
      </c>
      <c r="Z14" s="22">
        <f>IF(Определители!I14="9",ROUND((C14+E14)*(100-Начисления!M14/100)*('Форма 4'!C106/100),2),0)</f>
        <v>0</v>
      </c>
      <c r="AA14" s="22">
        <f>IF(Определители!I14="9",ROUND((C14+E14)*(Начисления!M14/100)*('Форма 4'!C109/100),2),0)</f>
        <v>0</v>
      </c>
      <c r="AB14" s="22">
        <f>IF(Определители!I14="9",ROUND((C14+E14)*(100-Начисления!M14/100)*('Форма 4'!C109/100),2),0)</f>
        <v>0</v>
      </c>
      <c r="AC14" s="22">
        <f>IF(Определители!I14="9",ROUND(B14*Начисления!M14/100,2),0)</f>
        <v>0</v>
      </c>
      <c r="AD14" s="22">
        <f>IF(Определители!I14="9",ROUND(B14*(100-Начисления!M14)/100,2),0)</f>
        <v>0</v>
      </c>
    </row>
    <row r="15" spans="1:30" ht="10.5">
      <c r="A15" s="22" t="str">
        <f>'Форма 4'!A113</f>
        <v>10.</v>
      </c>
      <c r="B15" s="22">
        <f t="shared" si="0"/>
        <v>941.6</v>
      </c>
      <c r="C15" s="22">
        <f>ROUND('Форма 4'!C113*'Базовые цены за единицу'!C15,2)</f>
        <v>372.64</v>
      </c>
      <c r="D15" s="22">
        <f>ROUND('Форма 4'!C113*'Базовые цены за единицу'!D15,2)</f>
        <v>112.16</v>
      </c>
      <c r="E15" s="22">
        <f>ROUND('Форма 4'!C113*'Базовые цены за единицу'!E15,2)</f>
        <v>0</v>
      </c>
      <c r="F15" s="22">
        <f>ROUND('Форма 4'!C113*'Базовые цены за единицу'!F15,2)</f>
        <v>456.8</v>
      </c>
      <c r="G15" s="22">
        <f>ROUND('Форма 4'!C113*'Базовые цены за единицу'!G15,2)</f>
        <v>0</v>
      </c>
      <c r="H15" s="22">
        <f>ROUND('Форма 4'!C113*'Базовые цены за единицу'!H15,2)</f>
        <v>0</v>
      </c>
      <c r="I15" s="23" t="e">
        <f>ОКРУГЛВСЕ('Форма 4'!C113*'Базовые цены за единицу'!I15,8)</f>
        <v>#NAME?</v>
      </c>
      <c r="J15" s="23" t="e">
        <f>ОКРУГЛВСЕ('Форма 4'!C113*'Базовые цены за единицу'!J15,8)</f>
        <v>#NAME?</v>
      </c>
      <c r="K15" s="23" t="e">
        <f>ОКРУГЛВСЕ('Форма 4'!C113*'Базовые цены за единицу'!K15,8)</f>
        <v>#NAME?</v>
      </c>
      <c r="L15" s="22">
        <f>ROUND('Форма 4'!C113*'Базовые цены за единицу'!L15,2)</f>
        <v>0</v>
      </c>
      <c r="M15" s="22">
        <f>ROUND('Форма 4'!C113*'Базовые цены за единицу'!M15,2)</f>
        <v>0</v>
      </c>
      <c r="N15" s="22">
        <f>ROUND((C15+E15)*'Форма 4'!C116/100,2)</f>
        <v>428.54</v>
      </c>
      <c r="O15" s="22">
        <f>ROUND((C15+E15)*'Форма 4'!C119/100,2)</f>
        <v>264.57</v>
      </c>
      <c r="P15" s="22">
        <f>ROUND('Форма 4'!C113*'Базовые цены за единицу'!P15,2)</f>
        <v>428.48</v>
      </c>
      <c r="Q15" s="22">
        <f>ROUND('Форма 4'!C113*'Базовые цены за единицу'!Q15,2)</f>
        <v>0</v>
      </c>
      <c r="R15" s="22">
        <f>ROUND('Форма 4'!C113*'Базовые цены за единицу'!R15,2)</f>
        <v>264.64</v>
      </c>
      <c r="S15" s="22">
        <f>ROUND('Форма 4'!C113*'Базовые цены за единицу'!S15,2)</f>
        <v>0</v>
      </c>
      <c r="T15" s="22">
        <f>ROUND('Форма 4'!C113*'Базовые цены за единицу'!T15,2)</f>
        <v>0</v>
      </c>
      <c r="U15" s="22">
        <f>ROUND('Форма 4'!C113*'Базовые цены за единицу'!U15,2)</f>
        <v>0</v>
      </c>
      <c r="V15" s="22">
        <f>ROUND('Форма 4'!C113*'Базовые цены за единицу'!V15,2)</f>
        <v>0</v>
      </c>
      <c r="X15" s="22">
        <f>ROUND('Форма 4'!C113*'Базовые цены за единицу'!X15,2)</f>
        <v>0</v>
      </c>
      <c r="Y15" s="22">
        <f>IF(Определители!I15="9",ROUND((C15+E15)*(Начисления!M15/100)*('Форма 4'!C116/100),2),0)</f>
        <v>0</v>
      </c>
      <c r="Z15" s="22">
        <f>IF(Определители!I15="9",ROUND((C15+E15)*(100-Начисления!M15/100)*('Форма 4'!C116/100),2),0)</f>
        <v>0</v>
      </c>
      <c r="AA15" s="22">
        <f>IF(Определители!I15="9",ROUND((C15+E15)*(Начисления!M15/100)*('Форма 4'!C119/100),2),0)</f>
        <v>0</v>
      </c>
      <c r="AB15" s="22">
        <f>IF(Определители!I15="9",ROUND((C15+E15)*(100-Начисления!M15/100)*('Форма 4'!C119/100),2),0)</f>
        <v>0</v>
      </c>
      <c r="AC15" s="22">
        <f>IF(Определители!I15="9",ROUND(B15*Начисления!M15/100,2),0)</f>
        <v>0</v>
      </c>
      <c r="AD15" s="22">
        <f>IF(Определители!I15="9",ROUND(B15*(100-Начисления!M15)/100,2),0)</f>
        <v>0</v>
      </c>
    </row>
    <row r="16" spans="1:30" ht="10.5">
      <c r="A16" s="22" t="str">
        <f>'Форма 4'!A123</f>
        <v>11.</v>
      </c>
      <c r="B16" s="22">
        <f t="shared" si="0"/>
        <v>1084.8</v>
      </c>
      <c r="C16" s="22">
        <f>ROUND('Форма 4'!C123*'Базовые цены за единицу'!C16,2)</f>
        <v>0</v>
      </c>
      <c r="D16" s="22">
        <f>ROUND('Форма 4'!C123*'Базовые цены за единицу'!D16,2)</f>
        <v>0</v>
      </c>
      <c r="E16" s="22">
        <f>ROUND('Форма 4'!C123*'Базовые цены за единицу'!E16,2)</f>
        <v>0</v>
      </c>
      <c r="F16" s="22">
        <f>ROUND('Форма 4'!C123*'Базовые цены за единицу'!F16,2)</f>
        <v>1084.8</v>
      </c>
      <c r="G16" s="22">
        <f>ROUND('Форма 4'!C123*'Базовые цены за единицу'!G16,2)</f>
        <v>1044.8</v>
      </c>
      <c r="H16" s="22">
        <f>ROUND('Форма 4'!C123*'Базовые цены за единицу'!H16,2)</f>
        <v>0</v>
      </c>
      <c r="I16" s="23" t="e">
        <f>ОКРУГЛВСЕ('Форма 4'!C123*'Базовые цены за единицу'!I16,8)</f>
        <v>#NAME?</v>
      </c>
      <c r="J16" s="23" t="e">
        <f>ОКРУГЛВСЕ('Форма 4'!C123*'Базовые цены за единицу'!J16,8)</f>
        <v>#NAME?</v>
      </c>
      <c r="K16" s="23" t="e">
        <f>ОКРУГЛВСЕ('Форма 4'!C123*'Базовые цены за единицу'!K16,8)</f>
        <v>#NAME?</v>
      </c>
      <c r="L16" s="22">
        <f>ROUND('Форма 4'!C123*'Базовые цены за единицу'!L16,2)</f>
        <v>112</v>
      </c>
      <c r="M16" s="22">
        <f>ROUND('Форма 4'!C123*'Базовые цены за единицу'!M16,2)</f>
        <v>0</v>
      </c>
      <c r="N16" s="22">
        <f>ROUND((C16+E16)*'Форма 4'!C125/100,2)</f>
        <v>0</v>
      </c>
      <c r="O16" s="22">
        <f>ROUND((C16+E16)*'Форма 4'!C128/100,2)</f>
        <v>0</v>
      </c>
      <c r="P16" s="22">
        <f>ROUND('Форма 4'!C123*'Базовые цены за единицу'!P16,2)</f>
        <v>0</v>
      </c>
      <c r="Q16" s="22">
        <f>ROUND('Форма 4'!C123*'Базовые цены за единицу'!Q16,2)</f>
        <v>0</v>
      </c>
      <c r="R16" s="22">
        <f>ROUND('Форма 4'!C123*'Базовые цены за единицу'!R16,2)</f>
        <v>0</v>
      </c>
      <c r="S16" s="22">
        <f>ROUND('Форма 4'!C123*'Базовые цены за единицу'!S16,2)</f>
        <v>0</v>
      </c>
      <c r="T16" s="22">
        <f>ROUND('Форма 4'!C123*'Базовые цены за единицу'!T16,2)</f>
        <v>0</v>
      </c>
      <c r="U16" s="22">
        <f>ROUND('Форма 4'!C123*'Базовые цены за единицу'!U16,2)</f>
        <v>0</v>
      </c>
      <c r="V16" s="22">
        <f>ROUND('Форма 4'!C123*'Базовые цены за единицу'!V16,2)</f>
        <v>0</v>
      </c>
      <c r="X16" s="22">
        <f>ROUND('Форма 4'!C123*'Базовые цены за единицу'!X16,2)</f>
        <v>0</v>
      </c>
      <c r="Y16" s="22">
        <f>IF(Определители!I16="9",ROUND((C16+E16)*(Начисления!M16/100)*('Форма 4'!C125/100),2),0)</f>
        <v>0</v>
      </c>
      <c r="Z16" s="22">
        <f>IF(Определители!I16="9",ROUND((C16+E16)*(100-Начисления!M16/100)*('Форма 4'!C125/100),2),0)</f>
        <v>0</v>
      </c>
      <c r="AA16" s="22">
        <f>IF(Определители!I16="9",ROUND((C16+E16)*(Начисления!M16/100)*('Форма 4'!C128/100),2),0)</f>
        <v>0</v>
      </c>
      <c r="AB16" s="22">
        <f>IF(Определители!I16="9",ROUND((C16+E16)*(100-Начисления!M16/100)*('Форма 4'!C128/100),2),0)</f>
        <v>0</v>
      </c>
      <c r="AC16" s="22">
        <f>IF(Определители!I16="9",ROUND(B16*Начисления!M16/100,2),0)</f>
        <v>0</v>
      </c>
      <c r="AD16" s="22">
        <f>IF(Определители!I16="9",ROUND(B16*(100-Начисления!M16)/100,2),0)</f>
        <v>0</v>
      </c>
    </row>
    <row r="17" spans="1:30" ht="10.5">
      <c r="A17" s="22" t="str">
        <f>'Форма 4'!A132</f>
        <v>12.</v>
      </c>
      <c r="B17" s="22">
        <f t="shared" si="0"/>
        <v>1855.36</v>
      </c>
      <c r="C17" s="22">
        <f>ROUND('Форма 4'!C132*'Базовые цены за единицу'!C17,2)</f>
        <v>1234.88</v>
      </c>
      <c r="D17" s="22">
        <f>ROUND('Форма 4'!C132*'Базовые цены за единицу'!D17,2)</f>
        <v>119.04</v>
      </c>
      <c r="E17" s="22">
        <f>ROUND('Форма 4'!C132*'Базовые цены за единицу'!E17,2)</f>
        <v>0</v>
      </c>
      <c r="F17" s="22">
        <f>ROUND('Форма 4'!C132*'Базовые цены за единицу'!F17,2)</f>
        <v>501.44</v>
      </c>
      <c r="G17" s="22">
        <f>ROUND('Форма 4'!C132*'Базовые цены за единицу'!G17,2)</f>
        <v>0</v>
      </c>
      <c r="H17" s="22">
        <f>ROUND('Форма 4'!C132*'Базовые цены за единицу'!H17,2)</f>
        <v>0</v>
      </c>
      <c r="I17" s="23" t="e">
        <f>ОКРУГЛВСЕ('Форма 4'!C132*'Базовые цены за единицу'!I17,8)</f>
        <v>#NAME?</v>
      </c>
      <c r="J17" s="23" t="e">
        <f>ОКРУГЛВСЕ('Форма 4'!C132*'Базовые цены за единицу'!J17,8)</f>
        <v>#NAME?</v>
      </c>
      <c r="K17" s="23" t="e">
        <f>ОКРУГЛВСЕ('Форма 4'!C132*'Базовые цены за единицу'!K17,8)</f>
        <v>#NAME?</v>
      </c>
      <c r="L17" s="22">
        <f>ROUND('Форма 4'!C132*'Базовые цены за единицу'!L17,2)</f>
        <v>0</v>
      </c>
      <c r="M17" s="22">
        <f>ROUND('Форма 4'!C132*'Базовые цены за единицу'!M17,2)</f>
        <v>0</v>
      </c>
      <c r="N17" s="22">
        <f>ROUND((C17+E17)*'Форма 4'!C135/100,2)</f>
        <v>1420.11</v>
      </c>
      <c r="O17" s="22">
        <f>ROUND((C17+E17)*'Форма 4'!C138/100,2)</f>
        <v>876.76</v>
      </c>
      <c r="P17" s="22">
        <f>ROUND('Форма 4'!C132*'Базовые цены за единицу'!P17,2)</f>
        <v>1420.16</v>
      </c>
      <c r="Q17" s="22">
        <f>ROUND('Форма 4'!C132*'Базовые цены за единицу'!Q17,2)</f>
        <v>0</v>
      </c>
      <c r="R17" s="22">
        <f>ROUND('Форма 4'!C132*'Базовые цены за единицу'!R17,2)</f>
        <v>876.8</v>
      </c>
      <c r="S17" s="22">
        <f>ROUND('Форма 4'!C132*'Базовые цены за единицу'!S17,2)</f>
        <v>0</v>
      </c>
      <c r="T17" s="22">
        <f>ROUND('Форма 4'!C132*'Базовые цены за единицу'!T17,2)</f>
        <v>0</v>
      </c>
      <c r="U17" s="22">
        <f>ROUND('Форма 4'!C132*'Базовые цены за единицу'!U17,2)</f>
        <v>0</v>
      </c>
      <c r="V17" s="22">
        <f>ROUND('Форма 4'!C132*'Базовые цены за единицу'!V17,2)</f>
        <v>0</v>
      </c>
      <c r="X17" s="22">
        <f>ROUND('Форма 4'!C132*'Базовые цены за единицу'!X17,2)</f>
        <v>0</v>
      </c>
      <c r="Y17" s="22">
        <f>IF(Определители!I17="9",ROUND((C17+E17)*(Начисления!M17/100)*('Форма 4'!C135/100),2),0)</f>
        <v>0</v>
      </c>
      <c r="Z17" s="22">
        <f>IF(Определители!I17="9",ROUND((C17+E17)*(100-Начисления!M17/100)*('Форма 4'!C135/100),2),0)</f>
        <v>0</v>
      </c>
      <c r="AA17" s="22">
        <f>IF(Определители!I17="9",ROUND((C17+E17)*(Начисления!M17/100)*('Форма 4'!C138/100),2),0)</f>
        <v>0</v>
      </c>
      <c r="AB17" s="22">
        <f>IF(Определители!I17="9",ROUND((C17+E17)*(100-Начисления!M17/100)*('Форма 4'!C138/100),2),0)</f>
        <v>0</v>
      </c>
      <c r="AC17" s="22">
        <f>IF(Определители!I17="9",ROUND(B17*Начисления!M17/100,2),0)</f>
        <v>0</v>
      </c>
      <c r="AD17" s="22">
        <f>IF(Определители!I17="9",ROUND(B17*(100-Начисления!M17)/100,2),0)</f>
        <v>0</v>
      </c>
    </row>
    <row r="18" spans="1:30" ht="10.5">
      <c r="A18" s="22" t="str">
        <f>'Форма 4'!A142</f>
        <v>13.</v>
      </c>
      <c r="B18" s="22">
        <f t="shared" si="0"/>
        <v>773.28</v>
      </c>
      <c r="C18" s="22">
        <f>ROUND('Форма 4'!C142*'Базовые цены за единицу'!C18,2)</f>
        <v>372.64</v>
      </c>
      <c r="D18" s="22">
        <f>ROUND('Форма 4'!C142*'Базовые цены за единицу'!D18,2)</f>
        <v>88.8</v>
      </c>
      <c r="E18" s="22">
        <f>ROUND('Форма 4'!C142*'Базовые цены за единицу'!E18,2)</f>
        <v>0</v>
      </c>
      <c r="F18" s="22">
        <f>ROUND('Форма 4'!C142*'Базовые цены за единицу'!F18,2)</f>
        <v>311.84</v>
      </c>
      <c r="G18" s="22">
        <f>ROUND('Форма 4'!C142*'Базовые цены за единицу'!G18,2)</f>
        <v>0</v>
      </c>
      <c r="H18" s="22">
        <f>ROUND('Форма 4'!C142*'Базовые цены за единицу'!H18,2)</f>
        <v>0</v>
      </c>
      <c r="I18" s="23" t="e">
        <f>ОКРУГЛВСЕ('Форма 4'!C142*'Базовые цены за единицу'!I18,8)</f>
        <v>#NAME?</v>
      </c>
      <c r="J18" s="23" t="e">
        <f>ОКРУГЛВСЕ('Форма 4'!C142*'Базовые цены за единицу'!J18,8)</f>
        <v>#NAME?</v>
      </c>
      <c r="K18" s="23" t="e">
        <f>ОКРУГЛВСЕ('Форма 4'!C142*'Базовые цены за единицу'!K18,8)</f>
        <v>#NAME?</v>
      </c>
      <c r="L18" s="22">
        <f>ROUND('Форма 4'!C142*'Базовые цены за единицу'!L18,2)</f>
        <v>0</v>
      </c>
      <c r="M18" s="22">
        <f>ROUND('Форма 4'!C142*'Базовые цены за единицу'!M18,2)</f>
        <v>0</v>
      </c>
      <c r="N18" s="22">
        <f>ROUND((C18+E18)*'Форма 4'!C145/100,2)</f>
        <v>428.54</v>
      </c>
      <c r="O18" s="22">
        <f>ROUND((C18+E18)*'Форма 4'!C148/100,2)</f>
        <v>264.57</v>
      </c>
      <c r="P18" s="22">
        <f>ROUND('Форма 4'!C142*'Базовые цены за единицу'!P18,2)</f>
        <v>428.48</v>
      </c>
      <c r="Q18" s="22">
        <f>ROUND('Форма 4'!C142*'Базовые цены за единицу'!Q18,2)</f>
        <v>0</v>
      </c>
      <c r="R18" s="22">
        <f>ROUND('Форма 4'!C142*'Базовые цены за единицу'!R18,2)</f>
        <v>264.64</v>
      </c>
      <c r="S18" s="22">
        <f>ROUND('Форма 4'!C142*'Базовые цены за единицу'!S18,2)</f>
        <v>0</v>
      </c>
      <c r="T18" s="22">
        <f>ROUND('Форма 4'!C142*'Базовые цены за единицу'!T18,2)</f>
        <v>0</v>
      </c>
      <c r="U18" s="22">
        <f>ROUND('Форма 4'!C142*'Базовые цены за единицу'!U18,2)</f>
        <v>0</v>
      </c>
      <c r="V18" s="22">
        <f>ROUND('Форма 4'!C142*'Базовые цены за единицу'!V18,2)</f>
        <v>0</v>
      </c>
      <c r="X18" s="22">
        <f>ROUND('Форма 4'!C142*'Базовые цены за единицу'!X18,2)</f>
        <v>0</v>
      </c>
      <c r="Y18" s="22">
        <f>IF(Определители!I18="9",ROUND((C18+E18)*(Начисления!M18/100)*('Форма 4'!C145/100),2),0)</f>
        <v>0</v>
      </c>
      <c r="Z18" s="22">
        <f>IF(Определители!I18="9",ROUND((C18+E18)*(100-Начисления!M18/100)*('Форма 4'!C145/100),2),0)</f>
        <v>0</v>
      </c>
      <c r="AA18" s="22">
        <f>IF(Определители!I18="9",ROUND((C18+E18)*(Начисления!M18/100)*('Форма 4'!C148/100),2),0)</f>
        <v>0</v>
      </c>
      <c r="AB18" s="22">
        <f>IF(Определители!I18="9",ROUND((C18+E18)*(100-Начисления!M18/100)*('Форма 4'!C148/100),2),0)</f>
        <v>0</v>
      </c>
      <c r="AC18" s="22">
        <f>IF(Определители!I18="9",ROUND(B18*Начисления!M18/100,2),0)</f>
        <v>0</v>
      </c>
      <c r="AD18" s="22">
        <f>IF(Определители!I18="9",ROUND(B18*(100-Начисления!M18)/100,2),0)</f>
        <v>0</v>
      </c>
    </row>
    <row r="19" spans="1:30" ht="10.5">
      <c r="A19" s="22" t="str">
        <f>'Форма 4'!A152</f>
        <v>14.</v>
      </c>
      <c r="B19" s="22">
        <f t="shared" si="0"/>
        <v>337.6</v>
      </c>
      <c r="C19" s="22">
        <f>ROUND('Форма 4'!C152*'Базовые цены за единицу'!C19,2)</f>
        <v>0</v>
      </c>
      <c r="D19" s="22">
        <f>ROUND('Форма 4'!C152*'Базовые цены за единицу'!D19,2)</f>
        <v>0</v>
      </c>
      <c r="E19" s="22">
        <f>ROUND('Форма 4'!C152*'Базовые цены за единицу'!E19,2)</f>
        <v>0</v>
      </c>
      <c r="F19" s="22">
        <f>ROUND('Форма 4'!C152*'Базовые цены за единицу'!F19,2)</f>
        <v>337.6</v>
      </c>
      <c r="G19" s="22">
        <f>ROUND('Форма 4'!C152*'Базовые цены за единицу'!G19,2)</f>
        <v>324.8</v>
      </c>
      <c r="H19" s="22">
        <f>ROUND('Форма 4'!C152*'Базовые цены за единицу'!H19,2)</f>
        <v>0</v>
      </c>
      <c r="I19" s="23" t="e">
        <f>ОКРУГЛВСЕ('Форма 4'!C152*'Базовые цены за единицу'!I19,8)</f>
        <v>#NAME?</v>
      </c>
      <c r="J19" s="23" t="e">
        <f>ОКРУГЛВСЕ('Форма 4'!C152*'Базовые цены за единицу'!J19,8)</f>
        <v>#NAME?</v>
      </c>
      <c r="K19" s="23" t="e">
        <f>ОКРУГЛВСЕ('Форма 4'!C152*'Базовые цены за единицу'!K19,8)</f>
        <v>#NAME?</v>
      </c>
      <c r="L19" s="22">
        <f>ROUND('Форма 4'!C152*'Базовые цены за единицу'!L19,2)</f>
        <v>112</v>
      </c>
      <c r="M19" s="22">
        <f>ROUND('Форма 4'!C152*'Базовые цены за единицу'!M19,2)</f>
        <v>0</v>
      </c>
      <c r="N19" s="22">
        <f>ROUND((C19+E19)*'Форма 4'!C154/100,2)</f>
        <v>0</v>
      </c>
      <c r="O19" s="22">
        <f>ROUND((C19+E19)*'Форма 4'!C157/100,2)</f>
        <v>0</v>
      </c>
      <c r="P19" s="22">
        <f>ROUND('Форма 4'!C152*'Базовые цены за единицу'!P19,2)</f>
        <v>0</v>
      </c>
      <c r="Q19" s="22">
        <f>ROUND('Форма 4'!C152*'Базовые цены за единицу'!Q19,2)</f>
        <v>0</v>
      </c>
      <c r="R19" s="22">
        <f>ROUND('Форма 4'!C152*'Базовые цены за единицу'!R19,2)</f>
        <v>0</v>
      </c>
      <c r="S19" s="22">
        <f>ROUND('Форма 4'!C152*'Базовые цены за единицу'!S19,2)</f>
        <v>0</v>
      </c>
      <c r="T19" s="22">
        <f>ROUND('Форма 4'!C152*'Базовые цены за единицу'!T19,2)</f>
        <v>0</v>
      </c>
      <c r="U19" s="22">
        <f>ROUND('Форма 4'!C152*'Базовые цены за единицу'!U19,2)</f>
        <v>0</v>
      </c>
      <c r="V19" s="22">
        <f>ROUND('Форма 4'!C152*'Базовые цены за единицу'!V19,2)</f>
        <v>0</v>
      </c>
      <c r="X19" s="22">
        <f>ROUND('Форма 4'!C152*'Базовые цены за единицу'!X19,2)</f>
        <v>0</v>
      </c>
      <c r="Y19" s="22">
        <f>IF(Определители!I19="9",ROUND((C19+E19)*(Начисления!M19/100)*('Форма 4'!C154/100),2),0)</f>
        <v>0</v>
      </c>
      <c r="Z19" s="22">
        <f>IF(Определители!I19="9",ROUND((C19+E19)*(100-Начисления!M19/100)*('Форма 4'!C154/100),2),0)</f>
        <v>0</v>
      </c>
      <c r="AA19" s="22">
        <f>IF(Определители!I19="9",ROUND((C19+E19)*(Начисления!M19/100)*('Форма 4'!C157/100),2),0)</f>
        <v>0</v>
      </c>
      <c r="AB19" s="22">
        <f>IF(Определители!I19="9",ROUND((C19+E19)*(100-Начисления!M19/100)*('Форма 4'!C157/100),2),0)</f>
        <v>0</v>
      </c>
      <c r="AC19" s="22">
        <f>IF(Определители!I19="9",ROUND(B19*Начисления!M19/100,2),0)</f>
        <v>0</v>
      </c>
      <c r="AD19" s="22">
        <f>IF(Определители!I19="9",ROUND(B19*(100-Начисления!M19)/100,2),0)</f>
        <v>0</v>
      </c>
    </row>
    <row r="20" spans="1:30" ht="10.5">
      <c r="A20" s="22" t="str">
        <f>'Форма 4'!A161</f>
        <v>15.</v>
      </c>
      <c r="B20" s="22">
        <f t="shared" si="0"/>
        <v>1622.08</v>
      </c>
      <c r="C20" s="22">
        <f>ROUND('Форма 4'!C161*'Базовые цены за единицу'!C20,2)</f>
        <v>1234.88</v>
      </c>
      <c r="D20" s="22">
        <f>ROUND('Форма 4'!C161*'Базовые цены за единицу'!D20,2)</f>
        <v>119.04</v>
      </c>
      <c r="E20" s="22">
        <f>ROUND('Форма 4'!C161*'Базовые цены за единицу'!E20,2)</f>
        <v>0</v>
      </c>
      <c r="F20" s="22">
        <f>ROUND('Форма 4'!C161*'Базовые цены за единицу'!F20,2)</f>
        <v>268.16</v>
      </c>
      <c r="G20" s="22">
        <f>ROUND('Форма 4'!C161*'Базовые цены за единицу'!G20,2)</f>
        <v>0</v>
      </c>
      <c r="H20" s="22">
        <f>ROUND('Форма 4'!C161*'Базовые цены за единицу'!H20,2)</f>
        <v>0</v>
      </c>
      <c r="I20" s="23" t="e">
        <f>ОКРУГЛВСЕ('Форма 4'!C161*'Базовые цены за единицу'!I20,8)</f>
        <v>#NAME?</v>
      </c>
      <c r="J20" s="23" t="e">
        <f>ОКРУГЛВСЕ('Форма 4'!C161*'Базовые цены за единицу'!J20,8)</f>
        <v>#NAME?</v>
      </c>
      <c r="K20" s="23" t="e">
        <f>ОКРУГЛВСЕ('Форма 4'!C161*'Базовые цены за единицу'!K20,8)</f>
        <v>#NAME?</v>
      </c>
      <c r="L20" s="22">
        <f>ROUND('Форма 4'!C161*'Базовые цены за единицу'!L20,2)</f>
        <v>0</v>
      </c>
      <c r="M20" s="22">
        <f>ROUND('Форма 4'!C161*'Базовые цены за единицу'!M20,2)</f>
        <v>0</v>
      </c>
      <c r="N20" s="22">
        <f>ROUND((C20+E20)*'Форма 4'!C165/100,2)</f>
        <v>1420.11</v>
      </c>
      <c r="O20" s="22">
        <f>ROUND((C20+E20)*'Форма 4'!C168/100,2)</f>
        <v>876.76</v>
      </c>
      <c r="P20" s="22">
        <f>ROUND('Форма 4'!C161*'Базовые цены за единицу'!P20,2)</f>
        <v>1420.16</v>
      </c>
      <c r="Q20" s="22">
        <f>ROUND('Форма 4'!C161*'Базовые цены за единицу'!Q20,2)</f>
        <v>0</v>
      </c>
      <c r="R20" s="22">
        <f>ROUND('Форма 4'!C161*'Базовые цены за единицу'!R20,2)</f>
        <v>876.8</v>
      </c>
      <c r="S20" s="22">
        <f>ROUND('Форма 4'!C161*'Базовые цены за единицу'!S20,2)</f>
        <v>0</v>
      </c>
      <c r="T20" s="22">
        <f>ROUND('Форма 4'!C161*'Базовые цены за единицу'!T20,2)</f>
        <v>0</v>
      </c>
      <c r="U20" s="22">
        <f>ROUND('Форма 4'!C161*'Базовые цены за единицу'!U20,2)</f>
        <v>0</v>
      </c>
      <c r="V20" s="22">
        <f>ROUND('Форма 4'!C161*'Базовые цены за единицу'!V20,2)</f>
        <v>0</v>
      </c>
      <c r="X20" s="22">
        <f>ROUND('Форма 4'!C161*'Базовые цены за единицу'!X20,2)</f>
        <v>0</v>
      </c>
      <c r="Y20" s="22">
        <f>IF(Определители!I20="9",ROUND((C20+E20)*(Начисления!M20/100)*('Форма 4'!C165/100),2),0)</f>
        <v>0</v>
      </c>
      <c r="Z20" s="22">
        <f>IF(Определители!I20="9",ROUND((C20+E20)*(100-Начисления!M20/100)*('Форма 4'!C165/100),2),0)</f>
        <v>0</v>
      </c>
      <c r="AA20" s="22">
        <f>IF(Определители!I20="9",ROUND((C20+E20)*(Начисления!M20/100)*('Форма 4'!C168/100),2),0)</f>
        <v>0</v>
      </c>
      <c r="AB20" s="22">
        <f>IF(Определители!I20="9",ROUND((C20+E20)*(100-Начисления!M20/100)*('Форма 4'!C168/100),2),0)</f>
        <v>0</v>
      </c>
      <c r="AC20" s="22">
        <f>IF(Определители!I20="9",ROUND(B20*Начисления!M20/100,2),0)</f>
        <v>0</v>
      </c>
      <c r="AD20" s="22">
        <f>IF(Определители!I20="9",ROUND(B20*(100-Начисления!M20)/100,2),0)</f>
        <v>0</v>
      </c>
    </row>
    <row r="21" spans="1:30" ht="10.5">
      <c r="A21" s="22" t="str">
        <f>'Форма 4'!A172</f>
        <v>16.</v>
      </c>
      <c r="B21" s="22">
        <f t="shared" si="0"/>
        <v>703.64</v>
      </c>
      <c r="C21" s="22">
        <f>ROUND('Форма 4'!C172*'Базовые цены за единицу'!C21,2)</f>
        <v>616.51</v>
      </c>
      <c r="D21" s="22">
        <f>ROUND('Форма 4'!C172*'Базовые цены за единицу'!D21,2)</f>
        <v>10.76</v>
      </c>
      <c r="E21" s="22">
        <f>ROUND('Форма 4'!C172*'Базовые цены за единицу'!E21,2)</f>
        <v>2.15</v>
      </c>
      <c r="F21" s="22">
        <f>ROUND('Форма 4'!C172*'Базовые цены за единицу'!F21,2)</f>
        <v>76.37</v>
      </c>
      <c r="G21" s="22">
        <f>ROUND('Форма 4'!C172*'Базовые цены за единицу'!G21,2)</f>
        <v>0</v>
      </c>
      <c r="H21" s="22">
        <f>ROUND('Форма 4'!C172*'Базовые цены за единицу'!H21,2)</f>
        <v>0</v>
      </c>
      <c r="I21" s="23" t="e">
        <f>ОКРУГЛВСЕ('Форма 4'!C172*'Базовые цены за единицу'!I21,8)</f>
        <v>#NAME?</v>
      </c>
      <c r="J21" s="23" t="e">
        <f>ОКРУГЛВСЕ('Форма 4'!C172*'Базовые цены за единицу'!J21,8)</f>
        <v>#NAME?</v>
      </c>
      <c r="K21" s="23" t="e">
        <f>ОКРУГЛВСЕ('Форма 4'!C172*'Базовые цены за единицу'!K21,8)</f>
        <v>#NAME?</v>
      </c>
      <c r="L21" s="22">
        <f>ROUND('Форма 4'!C172*'Базовые цены за единицу'!L21,2)</f>
        <v>0</v>
      </c>
      <c r="M21" s="22">
        <f>ROUND('Форма 4'!C172*'Базовые цены за единицу'!M21,2)</f>
        <v>0</v>
      </c>
      <c r="N21" s="22">
        <f>ROUND((C21+E21)*'Форма 4'!C174/100,2)</f>
        <v>457.81</v>
      </c>
      <c r="O21" s="22">
        <f>ROUND((C21+E21)*'Форма 4'!C177/100,2)</f>
        <v>309.33</v>
      </c>
      <c r="P21" s="22">
        <f>ROUND('Форма 4'!C172*'Базовые цены за единицу'!P21,2)</f>
        <v>456.22</v>
      </c>
      <c r="Q21" s="22">
        <f>ROUND('Форма 4'!C172*'Базовые цены за единицу'!Q21,2)</f>
        <v>1.59</v>
      </c>
      <c r="R21" s="22">
        <f>ROUND('Форма 4'!C172*'Базовые цены за единицу'!R21,2)</f>
        <v>308.26</v>
      </c>
      <c r="S21" s="22">
        <f>ROUND('Форма 4'!C172*'Базовые цены за единицу'!S21,2)</f>
        <v>1.08</v>
      </c>
      <c r="T21" s="22">
        <f>ROUND('Форма 4'!C172*'Базовые цены за единицу'!T21,2)</f>
        <v>0</v>
      </c>
      <c r="U21" s="22">
        <f>ROUND('Форма 4'!C172*'Базовые цены за единицу'!U21,2)</f>
        <v>0</v>
      </c>
      <c r="V21" s="22">
        <f>ROUND('Форма 4'!C172*'Базовые цены за единицу'!V21,2)</f>
        <v>0</v>
      </c>
      <c r="X21" s="22">
        <f>ROUND('Форма 4'!C172*'Базовые цены за единицу'!X21,2)</f>
        <v>0</v>
      </c>
      <c r="Y21" s="22">
        <f>IF(Определители!I21="9",ROUND((C21+E21)*(Начисления!M21/100)*('Форма 4'!C174/100),2),0)</f>
        <v>0</v>
      </c>
      <c r="Z21" s="22">
        <f>IF(Определители!I21="9",ROUND((C21+E21)*(100-Начисления!M21/100)*('Форма 4'!C174/100),2),0)</f>
        <v>0</v>
      </c>
      <c r="AA21" s="22">
        <f>IF(Определители!I21="9",ROUND((C21+E21)*(Начисления!M21/100)*('Форма 4'!C177/100),2),0)</f>
        <v>0</v>
      </c>
      <c r="AB21" s="22">
        <f>IF(Определители!I21="9",ROUND((C21+E21)*(100-Начисления!M21/100)*('Форма 4'!C177/100),2),0)</f>
        <v>0</v>
      </c>
      <c r="AC21" s="22">
        <f>IF(Определители!I21="9",ROUND(B21*Начисления!M21/100,2),0)</f>
        <v>0</v>
      </c>
      <c r="AD21" s="22">
        <f>IF(Определители!I21="9",ROUND(B21*(100-Начисления!M21)/100,2),0)</f>
        <v>0</v>
      </c>
    </row>
    <row r="22" spans="1:30" ht="10.5">
      <c r="A22" s="22" t="str">
        <f>'Форма 4'!A181</f>
        <v>17.</v>
      </c>
      <c r="B22" s="22">
        <f t="shared" si="0"/>
        <v>11118.08</v>
      </c>
      <c r="C22" s="22">
        <f>ROUND('Форма 4'!C181*'Базовые цены за единицу'!C22,2)</f>
        <v>625.92</v>
      </c>
      <c r="D22" s="22">
        <f>ROUND('Форма 4'!C181*'Базовые цены за единицу'!D22,2)</f>
        <v>139.52</v>
      </c>
      <c r="E22" s="22">
        <f>ROUND('Форма 4'!C181*'Базовые цены за единицу'!E22,2)</f>
        <v>5.12</v>
      </c>
      <c r="F22" s="22">
        <f>ROUND('Форма 4'!C181*'Базовые цены за единицу'!F22,2)</f>
        <v>10352.64</v>
      </c>
      <c r="G22" s="22">
        <f>ROUND('Форма 4'!C181*'Базовые цены за единицу'!G22,2)</f>
        <v>0</v>
      </c>
      <c r="H22" s="22">
        <f>ROUND('Форма 4'!C181*'Базовые цены за единицу'!H22,2)</f>
        <v>0</v>
      </c>
      <c r="I22" s="23" t="e">
        <f>ОКРУГЛВСЕ('Форма 4'!C181*'Базовые цены за единицу'!I22,8)</f>
        <v>#NAME?</v>
      </c>
      <c r="J22" s="23" t="e">
        <f>ОКРУГЛВСЕ('Форма 4'!C181*'Базовые цены за единицу'!J22,8)</f>
        <v>#NAME?</v>
      </c>
      <c r="K22" s="23" t="e">
        <f>ОКРУГЛВСЕ('Форма 4'!C181*'Базовые цены за единицу'!K22,8)</f>
        <v>#NAME?</v>
      </c>
      <c r="L22" s="22">
        <f>ROUND('Форма 4'!C181*'Базовые цены за единицу'!L22,2)</f>
        <v>0</v>
      </c>
      <c r="M22" s="22">
        <f>ROUND('Форма 4'!C181*'Базовые цены за единицу'!M22,2)</f>
        <v>0</v>
      </c>
      <c r="N22" s="22">
        <f>ROUND((C22+E22)*'Форма 4'!C184/100,2)</f>
        <v>725.7</v>
      </c>
      <c r="O22" s="22">
        <f>ROUND((C22+E22)*'Форма 4'!C187/100,2)</f>
        <v>448.04</v>
      </c>
      <c r="P22" s="22">
        <f>ROUND('Форма 4'!C181*'Базовые цены за единицу'!P22,2)</f>
        <v>720</v>
      </c>
      <c r="Q22" s="22">
        <f>ROUND('Форма 4'!C181*'Базовые цены за единицу'!Q22,2)</f>
        <v>5.76</v>
      </c>
      <c r="R22" s="22">
        <f>ROUND('Форма 4'!C181*'Базовые цены за единицу'!R22,2)</f>
        <v>444.16</v>
      </c>
      <c r="S22" s="22">
        <f>ROUND('Форма 4'!C181*'Базовые цены за единицу'!S22,2)</f>
        <v>3.84</v>
      </c>
      <c r="T22" s="22">
        <f>ROUND('Форма 4'!C181*'Базовые цены за единицу'!T22,2)</f>
        <v>0</v>
      </c>
      <c r="U22" s="22">
        <f>ROUND('Форма 4'!C181*'Базовые цены за единицу'!U22,2)</f>
        <v>0</v>
      </c>
      <c r="V22" s="22">
        <f>ROUND('Форма 4'!C181*'Базовые цены за единицу'!V22,2)</f>
        <v>0</v>
      </c>
      <c r="X22" s="22">
        <f>ROUND('Форма 4'!C181*'Базовые цены за единицу'!X22,2)</f>
        <v>0</v>
      </c>
      <c r="Y22" s="22">
        <f>IF(Определители!I22="9",ROUND((C22+E22)*(Начисления!M22/100)*('Форма 4'!C184/100),2),0)</f>
        <v>0</v>
      </c>
      <c r="Z22" s="22">
        <f>IF(Определители!I22="9",ROUND((C22+E22)*(100-Начисления!M22/100)*('Форма 4'!C184/100),2),0)</f>
        <v>0</v>
      </c>
      <c r="AA22" s="22">
        <f>IF(Определители!I22="9",ROUND((C22+E22)*(Начисления!M22/100)*('Форма 4'!C187/100),2),0)</f>
        <v>0</v>
      </c>
      <c r="AB22" s="22">
        <f>IF(Определители!I22="9",ROUND((C22+E22)*(100-Начисления!M22/100)*('Форма 4'!C187/100),2),0)</f>
        <v>0</v>
      </c>
      <c r="AC22" s="22">
        <f>IF(Определители!I22="9",ROUND(B22*Начисления!M22/100,2),0)</f>
        <v>0</v>
      </c>
      <c r="AD22" s="22">
        <f>IF(Определители!I22="9",ROUND(B22*(100-Начисления!M22)/100,2),0)</f>
        <v>0</v>
      </c>
    </row>
    <row r="23" spans="1:30" ht="10.5">
      <c r="A23" s="22" t="str">
        <f>'Форма 4'!A191</f>
        <v>18.</v>
      </c>
      <c r="B23" s="22">
        <f t="shared" si="0"/>
        <v>556.31</v>
      </c>
      <c r="C23" s="22">
        <f>ROUND('Форма 4'!C191*'Базовые цены за единицу'!C23,2)</f>
        <v>481.24</v>
      </c>
      <c r="D23" s="22">
        <f>ROUND('Форма 4'!C191*'Базовые цены за единицу'!D23,2)</f>
        <v>8.47</v>
      </c>
      <c r="E23" s="22">
        <f>ROUND('Форма 4'!C191*'Базовые цены за единицу'!E23,2)</f>
        <v>1.41</v>
      </c>
      <c r="F23" s="22">
        <f>ROUND('Форма 4'!C191*'Базовые цены за единицу'!F23,2)</f>
        <v>66.6</v>
      </c>
      <c r="G23" s="22">
        <f>ROUND('Форма 4'!C191*'Базовые цены за единицу'!G23,2)</f>
        <v>0</v>
      </c>
      <c r="H23" s="22">
        <f>ROUND('Форма 4'!C191*'Базовые цены за единицу'!H23,2)</f>
        <v>0</v>
      </c>
      <c r="I23" s="23" t="e">
        <f>ОКРУГЛВСЕ('Форма 4'!C191*'Базовые цены за единицу'!I23,8)</f>
        <v>#NAME?</v>
      </c>
      <c r="J23" s="23" t="e">
        <f>ОКРУГЛВСЕ('Форма 4'!C191*'Базовые цены за единицу'!J23,8)</f>
        <v>#NAME?</v>
      </c>
      <c r="K23" s="23" t="e">
        <f>ОКРУГЛВСЕ('Форма 4'!C191*'Базовые цены за единицу'!K23,8)</f>
        <v>#NAME?</v>
      </c>
      <c r="L23" s="22">
        <f>ROUND('Форма 4'!C191*'Базовые цены за единицу'!L23,2)</f>
        <v>0</v>
      </c>
      <c r="M23" s="22">
        <f>ROUND('Форма 4'!C191*'Базовые цены за единицу'!M23,2)</f>
        <v>0</v>
      </c>
      <c r="N23" s="22">
        <f>ROUND((C23+E23)*'Форма 4'!C193/100,2)</f>
        <v>357.16</v>
      </c>
      <c r="O23" s="22">
        <f>ROUND((C23+E23)*'Форма 4'!C196/100,2)</f>
        <v>241.33</v>
      </c>
      <c r="P23" s="22">
        <f>ROUND('Форма 4'!C191*'Базовые цены за единицу'!P23,2)</f>
        <v>356.12</v>
      </c>
      <c r="Q23" s="22">
        <f>ROUND('Форма 4'!C191*'Базовые цены за единицу'!Q23,2)</f>
        <v>1.04</v>
      </c>
      <c r="R23" s="22">
        <f>ROUND('Форма 4'!C191*'Базовые цены за единицу'!R23,2)</f>
        <v>240.62</v>
      </c>
      <c r="S23" s="22">
        <f>ROUND('Форма 4'!C191*'Базовые цены за единицу'!S23,2)</f>
        <v>0.7</v>
      </c>
      <c r="T23" s="22">
        <f>ROUND('Форма 4'!C191*'Базовые цены за единицу'!T23,2)</f>
        <v>0</v>
      </c>
      <c r="U23" s="22">
        <f>ROUND('Форма 4'!C191*'Базовые цены за единицу'!U23,2)</f>
        <v>0</v>
      </c>
      <c r="V23" s="22">
        <f>ROUND('Форма 4'!C191*'Базовые цены за единицу'!V23,2)</f>
        <v>0</v>
      </c>
      <c r="X23" s="22">
        <f>ROUND('Форма 4'!C191*'Базовые цены за единицу'!X23,2)</f>
        <v>0</v>
      </c>
      <c r="Y23" s="22">
        <f>IF(Определители!I23="9",ROUND((C23+E23)*(Начисления!M23/100)*('Форма 4'!C193/100),2),0)</f>
        <v>0</v>
      </c>
      <c r="Z23" s="22">
        <f>IF(Определители!I23="9",ROUND((C23+E23)*(100-Начисления!M23/100)*('Форма 4'!C193/100),2),0)</f>
        <v>0</v>
      </c>
      <c r="AA23" s="22">
        <f>IF(Определители!I23="9",ROUND((C23+E23)*(Начисления!M23/100)*('Форма 4'!C196/100),2),0)</f>
        <v>0</v>
      </c>
      <c r="AB23" s="22">
        <f>IF(Определители!I23="9",ROUND((C23+E23)*(100-Начисления!M23/100)*('Форма 4'!C196/100),2),0)</f>
        <v>0</v>
      </c>
      <c r="AC23" s="22">
        <f>IF(Определители!I23="9",ROUND(B23*Начисления!M23/100,2),0)</f>
        <v>0</v>
      </c>
      <c r="AD23" s="22">
        <f>IF(Определители!I23="9",ROUND(B23*(100-Начисления!M23)/100,2),0)</f>
        <v>0</v>
      </c>
    </row>
    <row r="24" spans="1:30" ht="10.5">
      <c r="A24" s="22" t="str">
        <f>'Форма 4'!A200</f>
        <v>19.</v>
      </c>
      <c r="B24" s="22">
        <f t="shared" si="0"/>
        <v>7960.96</v>
      </c>
      <c r="C24" s="22">
        <f>ROUND('Форма 4'!C200*'Базовые цены за единицу'!C24,2)</f>
        <v>512</v>
      </c>
      <c r="D24" s="22">
        <f>ROUND('Форма 4'!C200*'Базовые цены за единицу'!D24,2)</f>
        <v>104.96</v>
      </c>
      <c r="E24" s="22">
        <f>ROUND('Форма 4'!C200*'Базовые цены за единицу'!E24,2)</f>
        <v>3.2</v>
      </c>
      <c r="F24" s="22">
        <f>ROUND('Форма 4'!C200*'Базовые цены за единицу'!F24,2)</f>
        <v>7344</v>
      </c>
      <c r="G24" s="22">
        <f>ROUND('Форма 4'!C200*'Базовые цены за единицу'!G24,2)</f>
        <v>0</v>
      </c>
      <c r="H24" s="22">
        <f>ROUND('Форма 4'!C200*'Базовые цены за единицу'!H24,2)</f>
        <v>0</v>
      </c>
      <c r="I24" s="23" t="e">
        <f>ОКРУГЛВСЕ('Форма 4'!C200*'Базовые цены за единицу'!I24,8)</f>
        <v>#NAME?</v>
      </c>
      <c r="J24" s="23" t="e">
        <f>ОКРУГЛВСЕ('Форма 4'!C200*'Базовые цены за единицу'!J24,8)</f>
        <v>#NAME?</v>
      </c>
      <c r="K24" s="23" t="e">
        <f>ОКРУГЛВСЕ('Форма 4'!C200*'Базовые цены за единицу'!K24,8)</f>
        <v>#NAME?</v>
      </c>
      <c r="L24" s="22">
        <f>ROUND('Форма 4'!C200*'Базовые цены за единицу'!L24,2)</f>
        <v>0</v>
      </c>
      <c r="M24" s="22">
        <f>ROUND('Форма 4'!C200*'Базовые цены за единицу'!M24,2)</f>
        <v>0</v>
      </c>
      <c r="N24" s="22">
        <f>ROUND((C24+E24)*'Форма 4'!C203/100,2)</f>
        <v>592.48</v>
      </c>
      <c r="O24" s="22">
        <f>ROUND((C24+E24)*'Форма 4'!C206/100,2)</f>
        <v>365.79</v>
      </c>
      <c r="P24" s="22">
        <f>ROUND('Форма 4'!C200*'Базовые цены за единицу'!P24,2)</f>
        <v>588.8</v>
      </c>
      <c r="Q24" s="22">
        <f>ROUND('Форма 4'!C200*'Базовые цены за единицу'!Q24,2)</f>
        <v>3.84</v>
      </c>
      <c r="R24" s="22">
        <f>ROUND('Форма 4'!C200*'Базовые цены за единицу'!R24,2)</f>
        <v>363.52</v>
      </c>
      <c r="S24" s="22">
        <f>ROUND('Форма 4'!C200*'Базовые цены за единицу'!S24,2)</f>
        <v>2.56</v>
      </c>
      <c r="T24" s="22">
        <f>ROUND('Форма 4'!C200*'Базовые цены за единицу'!T24,2)</f>
        <v>0</v>
      </c>
      <c r="U24" s="22">
        <f>ROUND('Форма 4'!C200*'Базовые цены за единицу'!U24,2)</f>
        <v>0</v>
      </c>
      <c r="V24" s="22">
        <f>ROUND('Форма 4'!C200*'Базовые цены за единицу'!V24,2)</f>
        <v>0</v>
      </c>
      <c r="X24" s="22">
        <f>ROUND('Форма 4'!C200*'Базовые цены за единицу'!X24,2)</f>
        <v>0</v>
      </c>
      <c r="Y24" s="22">
        <f>IF(Определители!I24="9",ROUND((C24+E24)*(Начисления!M24/100)*('Форма 4'!C203/100),2),0)</f>
        <v>0</v>
      </c>
      <c r="Z24" s="22">
        <f>IF(Определители!I24="9",ROUND((C24+E24)*(100-Начисления!M24/100)*('Форма 4'!C203/100),2),0)</f>
        <v>0</v>
      </c>
      <c r="AA24" s="22">
        <f>IF(Определители!I24="9",ROUND((C24+E24)*(Начисления!M24/100)*('Форма 4'!C206/100),2),0)</f>
        <v>0</v>
      </c>
      <c r="AB24" s="22">
        <f>IF(Определители!I24="9",ROUND((C24+E24)*(100-Начисления!M24/100)*('Форма 4'!C206/100),2),0)</f>
        <v>0</v>
      </c>
      <c r="AC24" s="22">
        <f>IF(Определители!I24="9",ROUND(B24*Начисления!M24/100,2),0)</f>
        <v>0</v>
      </c>
      <c r="AD24" s="22">
        <f>IF(Определители!I24="9",ROUND(B24*(100-Начисления!M24)/100,2),0)</f>
        <v>0</v>
      </c>
    </row>
    <row r="25" spans="1:30" ht="10.5">
      <c r="A25" s="22" t="str">
        <f>'Форма 4'!A210</f>
        <v>20.</v>
      </c>
      <c r="B25" s="22">
        <f t="shared" si="0"/>
        <v>2234.88</v>
      </c>
      <c r="C25" s="22">
        <f>ROUND('Форма 4'!C210*'Базовые цены за единицу'!C25,2)</f>
        <v>1234.88</v>
      </c>
      <c r="D25" s="22">
        <f>ROUND('Форма 4'!C210*'Базовые цены за единицу'!D25,2)</f>
        <v>119.04</v>
      </c>
      <c r="E25" s="22">
        <f>ROUND('Форма 4'!C210*'Базовые цены за единицу'!E25,2)</f>
        <v>0</v>
      </c>
      <c r="F25" s="22">
        <f>ROUND('Форма 4'!C210*'Базовые цены за единицу'!F25,2)</f>
        <v>880.96</v>
      </c>
      <c r="G25" s="22">
        <f>ROUND('Форма 4'!C210*'Базовые цены за единицу'!G25,2)</f>
        <v>0</v>
      </c>
      <c r="H25" s="22">
        <f>ROUND('Форма 4'!C210*'Базовые цены за единицу'!H25,2)</f>
        <v>0</v>
      </c>
      <c r="I25" s="23" t="e">
        <f>ОКРУГЛВСЕ('Форма 4'!C210*'Базовые цены за единицу'!I25,8)</f>
        <v>#NAME?</v>
      </c>
      <c r="J25" s="23" t="e">
        <f>ОКРУГЛВСЕ('Форма 4'!C210*'Базовые цены за единицу'!J25,8)</f>
        <v>#NAME?</v>
      </c>
      <c r="K25" s="23" t="e">
        <f>ОКРУГЛВСЕ('Форма 4'!C210*'Базовые цены за единицу'!K25,8)</f>
        <v>#NAME?</v>
      </c>
      <c r="L25" s="22">
        <f>ROUND('Форма 4'!C210*'Базовые цены за единицу'!L25,2)</f>
        <v>0</v>
      </c>
      <c r="M25" s="22">
        <f>ROUND('Форма 4'!C210*'Базовые цены за единицу'!M25,2)</f>
        <v>0</v>
      </c>
      <c r="N25" s="22">
        <f>ROUND((C25+E25)*'Форма 4'!C213/100,2)</f>
        <v>1420.11</v>
      </c>
      <c r="O25" s="22">
        <f>ROUND((C25+E25)*'Форма 4'!C216/100,2)</f>
        <v>876.76</v>
      </c>
      <c r="P25" s="22">
        <f>ROUND('Форма 4'!C210*'Базовые цены за единицу'!P25,2)</f>
        <v>1420.16</v>
      </c>
      <c r="Q25" s="22">
        <f>ROUND('Форма 4'!C210*'Базовые цены за единицу'!Q25,2)</f>
        <v>0</v>
      </c>
      <c r="R25" s="22">
        <f>ROUND('Форма 4'!C210*'Базовые цены за единицу'!R25,2)</f>
        <v>876.8</v>
      </c>
      <c r="S25" s="22">
        <f>ROUND('Форма 4'!C210*'Базовые цены за единицу'!S25,2)</f>
        <v>0</v>
      </c>
      <c r="T25" s="22">
        <f>ROUND('Форма 4'!C210*'Базовые цены за единицу'!T25,2)</f>
        <v>0</v>
      </c>
      <c r="U25" s="22">
        <f>ROUND('Форма 4'!C210*'Базовые цены за единицу'!U25,2)</f>
        <v>0</v>
      </c>
      <c r="V25" s="22">
        <f>ROUND('Форма 4'!C210*'Базовые цены за единицу'!V25,2)</f>
        <v>0</v>
      </c>
      <c r="X25" s="22">
        <f>ROUND('Форма 4'!C210*'Базовые цены за единицу'!X25,2)</f>
        <v>0</v>
      </c>
      <c r="Y25" s="22">
        <f>IF(Определители!I25="9",ROUND((C25+E25)*(Начисления!M25/100)*('Форма 4'!C213/100),2),0)</f>
        <v>0</v>
      </c>
      <c r="Z25" s="22">
        <f>IF(Определители!I25="9",ROUND((C25+E25)*(100-Начисления!M25/100)*('Форма 4'!C213/100),2),0)</f>
        <v>0</v>
      </c>
      <c r="AA25" s="22">
        <f>IF(Определители!I25="9",ROUND((C25+E25)*(Начисления!M25/100)*('Форма 4'!C216/100),2),0)</f>
        <v>0</v>
      </c>
      <c r="AB25" s="22">
        <f>IF(Определители!I25="9",ROUND((C25+E25)*(100-Начисления!M25/100)*('Форма 4'!C216/100),2),0)</f>
        <v>0</v>
      </c>
      <c r="AC25" s="22">
        <f>IF(Определители!I25="9",ROUND(B25*Начисления!M25/100,2),0)</f>
        <v>0</v>
      </c>
      <c r="AD25" s="22">
        <f>IF(Определители!I25="9",ROUND(B25*(100-Начисления!M25)/100,2),0)</f>
        <v>0</v>
      </c>
    </row>
    <row r="26" spans="1:30" ht="10.5">
      <c r="A26" s="22" t="str">
        <f>'Форма 4'!A220</f>
        <v>21.</v>
      </c>
      <c r="B26" s="22">
        <f t="shared" si="0"/>
        <v>1855.36</v>
      </c>
      <c r="C26" s="22">
        <f>ROUND('Форма 4'!C220*'Базовые цены за единицу'!C26,2)</f>
        <v>1234.88</v>
      </c>
      <c r="D26" s="22">
        <f>ROUND('Форма 4'!C220*'Базовые цены за единицу'!D26,2)</f>
        <v>119.04</v>
      </c>
      <c r="E26" s="22">
        <f>ROUND('Форма 4'!C220*'Базовые цены за единицу'!E26,2)</f>
        <v>0</v>
      </c>
      <c r="F26" s="22">
        <f>ROUND('Форма 4'!C220*'Базовые цены за единицу'!F26,2)</f>
        <v>501.44</v>
      </c>
      <c r="G26" s="22">
        <f>ROUND('Форма 4'!C220*'Базовые цены за единицу'!G26,2)</f>
        <v>0</v>
      </c>
      <c r="H26" s="22">
        <f>ROUND('Форма 4'!C220*'Базовые цены за единицу'!H26,2)</f>
        <v>0</v>
      </c>
      <c r="I26" s="23" t="e">
        <f>ОКРУГЛВСЕ('Форма 4'!C220*'Базовые цены за единицу'!I26,8)</f>
        <v>#NAME?</v>
      </c>
      <c r="J26" s="23" t="e">
        <f>ОКРУГЛВСЕ('Форма 4'!C220*'Базовые цены за единицу'!J26,8)</f>
        <v>#NAME?</v>
      </c>
      <c r="K26" s="23" t="e">
        <f>ОКРУГЛВСЕ('Форма 4'!C220*'Базовые цены за единицу'!K26,8)</f>
        <v>#NAME?</v>
      </c>
      <c r="L26" s="22">
        <f>ROUND('Форма 4'!C220*'Базовые цены за единицу'!L26,2)</f>
        <v>0</v>
      </c>
      <c r="M26" s="22">
        <f>ROUND('Форма 4'!C220*'Базовые цены за единицу'!M26,2)</f>
        <v>0</v>
      </c>
      <c r="N26" s="22">
        <f>ROUND((C26+E26)*'Форма 4'!C223/100,2)</f>
        <v>1420.11</v>
      </c>
      <c r="O26" s="22">
        <f>ROUND((C26+E26)*'Форма 4'!C226/100,2)</f>
        <v>876.76</v>
      </c>
      <c r="P26" s="22">
        <f>ROUND('Форма 4'!C220*'Базовые цены за единицу'!P26,2)</f>
        <v>1420.16</v>
      </c>
      <c r="Q26" s="22">
        <f>ROUND('Форма 4'!C220*'Базовые цены за единицу'!Q26,2)</f>
        <v>0</v>
      </c>
      <c r="R26" s="22">
        <f>ROUND('Форма 4'!C220*'Базовые цены за единицу'!R26,2)</f>
        <v>876.8</v>
      </c>
      <c r="S26" s="22">
        <f>ROUND('Форма 4'!C220*'Базовые цены за единицу'!S26,2)</f>
        <v>0</v>
      </c>
      <c r="T26" s="22">
        <f>ROUND('Форма 4'!C220*'Базовые цены за единицу'!T26,2)</f>
        <v>0</v>
      </c>
      <c r="U26" s="22">
        <f>ROUND('Форма 4'!C220*'Базовые цены за единицу'!U26,2)</f>
        <v>0</v>
      </c>
      <c r="V26" s="22">
        <f>ROUND('Форма 4'!C220*'Базовые цены за единицу'!V26,2)</f>
        <v>0</v>
      </c>
      <c r="X26" s="22">
        <f>ROUND('Форма 4'!C220*'Базовые цены за единицу'!X26,2)</f>
        <v>0</v>
      </c>
      <c r="Y26" s="22">
        <f>IF(Определители!I26="9",ROUND((C26+E26)*(Начисления!M26/100)*('Форма 4'!C223/100),2),0)</f>
        <v>0</v>
      </c>
      <c r="Z26" s="22">
        <f>IF(Определители!I26="9",ROUND((C26+E26)*(100-Начисления!M26/100)*('Форма 4'!C223/100),2),0)</f>
        <v>0</v>
      </c>
      <c r="AA26" s="22">
        <f>IF(Определители!I26="9",ROUND((C26+E26)*(Начисления!M26/100)*('Форма 4'!C226/100),2),0)</f>
        <v>0</v>
      </c>
      <c r="AB26" s="22">
        <f>IF(Определители!I26="9",ROUND((C26+E26)*(100-Начисления!M26/100)*('Форма 4'!C226/100),2),0)</f>
        <v>0</v>
      </c>
      <c r="AC26" s="22">
        <f>IF(Определители!I26="9",ROUND(B26*Начисления!M26/100,2),0)</f>
        <v>0</v>
      </c>
      <c r="AD26" s="22">
        <f>IF(Определители!I26="9",ROUND(B26*(100-Начисления!M26)/100,2),0)</f>
        <v>0</v>
      </c>
    </row>
    <row r="27" spans="1:30" ht="10.5">
      <c r="A27" s="22" t="str">
        <f>'Форма 4'!A230</f>
        <v>22.</v>
      </c>
      <c r="B27" s="22">
        <f t="shared" si="0"/>
        <v>1320</v>
      </c>
      <c r="C27" s="22">
        <f>ROUND('Форма 4'!C230*'Базовые цены за единицу'!C27,2)</f>
        <v>0</v>
      </c>
      <c r="D27" s="22">
        <f>ROUND('Форма 4'!C230*'Базовые цены за единицу'!D27,2)</f>
        <v>0</v>
      </c>
      <c r="E27" s="22">
        <f>ROUND('Форма 4'!C230*'Базовые цены за единицу'!E27,2)</f>
        <v>0</v>
      </c>
      <c r="F27" s="22">
        <f>ROUND('Форма 4'!C230*'Базовые цены за единицу'!F27,2)</f>
        <v>1320</v>
      </c>
      <c r="G27" s="22">
        <f>ROUND('Форма 4'!C230*'Базовые цены за единицу'!G27,2)</f>
        <v>1250</v>
      </c>
      <c r="H27" s="22">
        <f>ROUND('Форма 4'!C230*'Базовые цены за единицу'!H27,2)</f>
        <v>0</v>
      </c>
      <c r="I27" s="23" t="e">
        <f>ОКРУГЛВСЕ('Форма 4'!C230*'Базовые цены за единицу'!I27,8)</f>
        <v>#NAME?</v>
      </c>
      <c r="J27" s="23" t="e">
        <f>ОКРУГЛВСЕ('Форма 4'!C230*'Базовые цены за единицу'!J27,8)</f>
        <v>#NAME?</v>
      </c>
      <c r="K27" s="23" t="e">
        <f>ОКРУГЛВСЕ('Форма 4'!C230*'Базовые цены за единицу'!K27,8)</f>
        <v>#NAME?</v>
      </c>
      <c r="L27" s="22">
        <f>ROUND('Форма 4'!C230*'Базовые цены за единицу'!L27,2)</f>
        <v>700</v>
      </c>
      <c r="M27" s="22">
        <f>ROUND('Форма 4'!C230*'Базовые цены за единицу'!M27,2)</f>
        <v>0</v>
      </c>
      <c r="N27" s="22">
        <f>ROUND((C27+E27)*'Форма 4'!C232/100,2)</f>
        <v>0</v>
      </c>
      <c r="O27" s="22">
        <f>ROUND((C27+E27)*'Форма 4'!C235/100,2)</f>
        <v>0</v>
      </c>
      <c r="P27" s="22">
        <f>ROUND('Форма 4'!C230*'Базовые цены за единицу'!P27,2)</f>
        <v>0</v>
      </c>
      <c r="Q27" s="22">
        <f>ROUND('Форма 4'!C230*'Базовые цены за единицу'!Q27,2)</f>
        <v>0</v>
      </c>
      <c r="R27" s="22">
        <f>ROUND('Форма 4'!C230*'Базовые цены за единицу'!R27,2)</f>
        <v>0</v>
      </c>
      <c r="S27" s="22">
        <f>ROUND('Форма 4'!C230*'Базовые цены за единицу'!S27,2)</f>
        <v>0</v>
      </c>
      <c r="T27" s="22">
        <f>ROUND('Форма 4'!C230*'Базовые цены за единицу'!T27,2)</f>
        <v>0</v>
      </c>
      <c r="U27" s="22">
        <f>ROUND('Форма 4'!C230*'Базовые цены за единицу'!U27,2)</f>
        <v>0</v>
      </c>
      <c r="V27" s="22">
        <f>ROUND('Форма 4'!C230*'Базовые цены за единицу'!V27,2)</f>
        <v>0</v>
      </c>
      <c r="X27" s="22">
        <f>ROUND('Форма 4'!C230*'Базовые цены за единицу'!X27,2)</f>
        <v>0</v>
      </c>
      <c r="Y27" s="22">
        <f>IF(Определители!I27="9",ROUND((C27+E27)*(Начисления!M27/100)*('Форма 4'!C232/100),2),0)</f>
        <v>0</v>
      </c>
      <c r="Z27" s="22">
        <f>IF(Определители!I27="9",ROUND((C27+E27)*(100-Начисления!M27/100)*('Форма 4'!C232/100),2),0)</f>
        <v>0</v>
      </c>
      <c r="AA27" s="22">
        <f>IF(Определители!I27="9",ROUND((C27+E27)*(Начисления!M27/100)*('Форма 4'!C235/100),2),0)</f>
        <v>0</v>
      </c>
      <c r="AB27" s="22">
        <f>IF(Определители!I27="9",ROUND((C27+E27)*(100-Начисления!M27/100)*('Форма 4'!C235/100),2),0)</f>
        <v>0</v>
      </c>
      <c r="AC27" s="22">
        <f>IF(Определители!I27="9",ROUND(B27*Начисления!M27/100,2),0)</f>
        <v>0</v>
      </c>
      <c r="AD27" s="22">
        <f>IF(Определители!I27="9",ROUND(B27*(100-Начисления!M27)/100,2),0)</f>
        <v>0</v>
      </c>
    </row>
    <row r="28" spans="1:30" ht="10.5">
      <c r="A28" s="22" t="str">
        <f>'Форма 4'!A239</f>
        <v>23.</v>
      </c>
      <c r="B28" s="22">
        <f t="shared" si="0"/>
        <v>362.96</v>
      </c>
      <c r="C28" s="22">
        <f>ROUND('Форма 4'!C239*'Базовые цены за единицу'!C28,2)</f>
        <v>0</v>
      </c>
      <c r="D28" s="22">
        <f>ROUND('Форма 4'!C239*'Базовые цены за единицу'!D28,2)</f>
        <v>0</v>
      </c>
      <c r="E28" s="22">
        <f>ROUND('Форма 4'!C239*'Базовые цены за единицу'!E28,2)</f>
        <v>0</v>
      </c>
      <c r="F28" s="22">
        <f>ROUND('Форма 4'!C239*'Базовые цены за единицу'!F28,2)</f>
        <v>362.96</v>
      </c>
      <c r="G28" s="22">
        <f>ROUND('Форма 4'!C239*'Базовые цены за единицу'!G28,2)</f>
        <v>261.6</v>
      </c>
      <c r="H28" s="22">
        <f>ROUND('Форма 4'!C239*'Базовые цены за единицу'!H28,2)</f>
        <v>0</v>
      </c>
      <c r="I28" s="23" t="e">
        <f>ОКРУГЛВСЕ('Форма 4'!C239*'Базовые цены за единицу'!I28,8)</f>
        <v>#NAME?</v>
      </c>
      <c r="J28" s="23" t="e">
        <f>ОКРУГЛВСЕ('Форма 4'!C239*'Базовые цены за единицу'!J28,8)</f>
        <v>#NAME?</v>
      </c>
      <c r="K28" s="23" t="e">
        <f>ОКРУГЛВСЕ('Форма 4'!C239*'Базовые цены за единицу'!K28,8)</f>
        <v>#NAME?</v>
      </c>
      <c r="L28" s="22">
        <f>ROUND('Форма 4'!C239*'Базовые цены за единицу'!L28,2)</f>
        <v>10.2</v>
      </c>
      <c r="M28" s="22">
        <f>ROUND('Форма 4'!C239*'Базовые цены за единицу'!M28,2)</f>
        <v>0</v>
      </c>
      <c r="N28" s="22">
        <f>ROUND((C28+E28)*'Форма 4'!C241/100,2)</f>
        <v>0</v>
      </c>
      <c r="O28" s="22">
        <f>ROUND((C28+E28)*'Форма 4'!C244/100,2)</f>
        <v>0</v>
      </c>
      <c r="P28" s="22">
        <f>ROUND('Форма 4'!C239*'Базовые цены за единицу'!P28,2)</f>
        <v>0</v>
      </c>
      <c r="Q28" s="22">
        <f>ROUND('Форма 4'!C239*'Базовые цены за единицу'!Q28,2)</f>
        <v>0</v>
      </c>
      <c r="R28" s="22">
        <f>ROUND('Форма 4'!C239*'Базовые цены за единицу'!R28,2)</f>
        <v>0</v>
      </c>
      <c r="S28" s="22">
        <f>ROUND('Форма 4'!C239*'Базовые цены за единицу'!S28,2)</f>
        <v>0</v>
      </c>
      <c r="T28" s="22">
        <f>ROUND('Форма 4'!C239*'Базовые цены за единицу'!T28,2)</f>
        <v>0</v>
      </c>
      <c r="U28" s="22">
        <f>ROUND('Форма 4'!C239*'Базовые цены за единицу'!U28,2)</f>
        <v>0</v>
      </c>
      <c r="V28" s="22">
        <f>ROUND('Форма 4'!C239*'Базовые цены за единицу'!V28,2)</f>
        <v>0</v>
      </c>
      <c r="X28" s="22">
        <f>ROUND('Форма 4'!C239*'Базовые цены за единицу'!X28,2)</f>
        <v>0</v>
      </c>
      <c r="Y28" s="22">
        <f>IF(Определители!I28="9",ROUND((C28+E28)*(Начисления!M28/100)*('Форма 4'!C241/100),2),0)</f>
        <v>0</v>
      </c>
      <c r="Z28" s="22">
        <f>IF(Определители!I28="9",ROUND((C28+E28)*(100-Начисления!M28/100)*('Форма 4'!C241/100),2),0)</f>
        <v>0</v>
      </c>
      <c r="AA28" s="22">
        <f>IF(Определители!I28="9",ROUND((C28+E28)*(Начисления!M28/100)*('Форма 4'!C244/100),2),0)</f>
        <v>0</v>
      </c>
      <c r="AB28" s="22">
        <f>IF(Определители!I28="9",ROUND((C28+E28)*(100-Начисления!M28/100)*('Форма 4'!C244/100),2),0)</f>
        <v>0</v>
      </c>
      <c r="AC28" s="22">
        <f>IF(Определители!I28="9",ROUND(B28*Начисления!M28/100,2),0)</f>
        <v>0</v>
      </c>
      <c r="AD28" s="22">
        <f>IF(Определители!I28="9",ROUND(B28*(100-Начисления!M28)/100,2),0)</f>
        <v>0</v>
      </c>
    </row>
    <row r="29" spans="1:30" ht="10.5">
      <c r="A29" s="22" t="str">
        <f>'Форма 4'!A248</f>
        <v>24.</v>
      </c>
      <c r="B29" s="22">
        <f t="shared" si="0"/>
        <v>236.41</v>
      </c>
      <c r="C29" s="22">
        <f>ROUND('Форма 4'!C248*'Базовые цены за единицу'!C29,2)</f>
        <v>195.42</v>
      </c>
      <c r="D29" s="22">
        <f>ROUND('Форма 4'!C248*'Базовые цены за единицу'!D29,2)</f>
        <v>13.75</v>
      </c>
      <c r="E29" s="22">
        <f>ROUND('Форма 4'!C248*'Базовые цены за единицу'!E29,2)</f>
        <v>0</v>
      </c>
      <c r="F29" s="22">
        <f>ROUND('Форма 4'!C248*'Базовые цены за единицу'!F29,2)</f>
        <v>27.24</v>
      </c>
      <c r="G29" s="22">
        <f>ROUND('Форма 4'!C248*'Базовые цены за единицу'!G29,2)</f>
        <v>0</v>
      </c>
      <c r="H29" s="22">
        <f>ROUND('Форма 4'!C248*'Базовые цены за единицу'!H29,2)</f>
        <v>0</v>
      </c>
      <c r="I29" s="23" t="e">
        <f>ОКРУГЛВСЕ('Форма 4'!C248*'Базовые цены за единицу'!I29,8)</f>
        <v>#NAME?</v>
      </c>
      <c r="J29" s="23" t="e">
        <f>ОКРУГЛВСЕ('Форма 4'!C248*'Базовые цены за единицу'!J29,8)</f>
        <v>#NAME?</v>
      </c>
      <c r="K29" s="23" t="e">
        <f>ОКРУГЛВСЕ('Форма 4'!C248*'Базовые цены за единицу'!K29,8)</f>
        <v>#NAME?</v>
      </c>
      <c r="L29" s="22">
        <f>ROUND('Форма 4'!C248*'Базовые цены за единицу'!L29,2)</f>
        <v>0</v>
      </c>
      <c r="M29" s="22">
        <f>ROUND('Форма 4'!C248*'Базовые цены за единицу'!M29,2)</f>
        <v>0</v>
      </c>
      <c r="N29" s="22">
        <f>ROUND((C29+E29)*'Форма 4'!C251/100,2)</f>
        <v>224.73</v>
      </c>
      <c r="O29" s="22">
        <f>ROUND((C29+E29)*'Форма 4'!C254/100,2)</f>
        <v>138.75</v>
      </c>
      <c r="P29" s="22">
        <f>ROUND('Форма 4'!C248*'Базовые цены за единицу'!P29,2)</f>
        <v>224.74</v>
      </c>
      <c r="Q29" s="22">
        <f>ROUND('Форма 4'!C248*'Базовые цены за единицу'!Q29,2)</f>
        <v>0</v>
      </c>
      <c r="R29" s="22">
        <f>ROUND('Форма 4'!C248*'Базовые цены за единицу'!R29,2)</f>
        <v>138.74</v>
      </c>
      <c r="S29" s="22">
        <f>ROUND('Форма 4'!C248*'Базовые цены за единицу'!S29,2)</f>
        <v>0</v>
      </c>
      <c r="T29" s="22">
        <f>ROUND('Форма 4'!C248*'Базовые цены за единицу'!T29,2)</f>
        <v>0</v>
      </c>
      <c r="U29" s="22">
        <f>ROUND('Форма 4'!C248*'Базовые цены за единицу'!U29,2)</f>
        <v>0</v>
      </c>
      <c r="V29" s="22">
        <f>ROUND('Форма 4'!C248*'Базовые цены за единицу'!V29,2)</f>
        <v>0</v>
      </c>
      <c r="X29" s="22">
        <f>ROUND('Форма 4'!C248*'Базовые цены за единицу'!X29,2)</f>
        <v>0</v>
      </c>
      <c r="Y29" s="22">
        <f>IF(Определители!I29="9",ROUND((C29+E29)*(Начисления!M29/100)*('Форма 4'!C251/100),2),0)</f>
        <v>0</v>
      </c>
      <c r="Z29" s="22">
        <f>IF(Определители!I29="9",ROUND((C29+E29)*(100-Начисления!M29/100)*('Форма 4'!C251/100),2),0)</f>
        <v>0</v>
      </c>
      <c r="AA29" s="22">
        <f>IF(Определители!I29="9",ROUND((C29+E29)*(Начисления!M29/100)*('Форма 4'!C254/100),2),0)</f>
        <v>0</v>
      </c>
      <c r="AB29" s="22">
        <f>IF(Определители!I29="9",ROUND((C29+E29)*(100-Начисления!M29/100)*('Форма 4'!C254/100),2),0)</f>
        <v>0</v>
      </c>
      <c r="AC29" s="22">
        <f>IF(Определители!I29="9",ROUND(B29*Начисления!M29/100,2),0)</f>
        <v>0</v>
      </c>
      <c r="AD29" s="22">
        <f>IF(Определители!I29="9",ROUND(B29*(100-Начисления!M29)/100,2),0)</f>
        <v>0</v>
      </c>
    </row>
    <row r="30" spans="1:30" ht="10.5">
      <c r="A30" s="22" t="str">
        <f>'Форма 4'!A258</f>
        <v>25.</v>
      </c>
      <c r="B30" s="22">
        <f t="shared" si="0"/>
        <v>17.28</v>
      </c>
      <c r="C30" s="22">
        <f>ROUND('Форма 4'!C258*'Базовые цены за единицу'!C30,2)</f>
        <v>0</v>
      </c>
      <c r="D30" s="22">
        <f>ROUND('Форма 4'!C258*'Базовые цены за единицу'!D30,2)</f>
        <v>17.28</v>
      </c>
      <c r="E30" s="22">
        <f>ROUND('Форма 4'!C258*'Базовые цены за единицу'!E30,2)</f>
        <v>0</v>
      </c>
      <c r="F30" s="22">
        <f>ROUND('Форма 4'!C258*'Базовые цены за единицу'!F30,2)</f>
        <v>0</v>
      </c>
      <c r="G30" s="22">
        <f>ROUND('Форма 4'!C258*'Базовые цены за единицу'!G30,2)</f>
        <v>0</v>
      </c>
      <c r="H30" s="22">
        <f>ROUND('Форма 4'!C258*'Базовые цены за единицу'!H30,2)</f>
        <v>0</v>
      </c>
      <c r="I30" s="23" t="e">
        <f>ОКРУГЛВСЕ('Форма 4'!C258*'Базовые цены за единицу'!I30,8)</f>
        <v>#NAME?</v>
      </c>
      <c r="J30" s="23" t="e">
        <f>ОКРУГЛВСЕ('Форма 4'!C258*'Базовые цены за единицу'!J30,8)</f>
        <v>#NAME?</v>
      </c>
      <c r="K30" s="23" t="e">
        <f>ОКРУГЛВСЕ('Форма 4'!C258*'Базовые цены за единицу'!K30,8)</f>
        <v>#NAME?</v>
      </c>
      <c r="L30" s="22">
        <f>ROUND('Форма 4'!C258*'Базовые цены за единицу'!L30,2)</f>
        <v>0</v>
      </c>
      <c r="M30" s="22">
        <f>ROUND('Форма 4'!C258*'Базовые цены за единицу'!M30,2)</f>
        <v>0</v>
      </c>
      <c r="N30" s="22">
        <f>ROUND((C30+E30)*'Форма 4'!C260/100,2)</f>
        <v>0</v>
      </c>
      <c r="O30" s="22">
        <f>ROUND((C30+E30)*'Форма 4'!C263/100,2)</f>
        <v>0</v>
      </c>
      <c r="P30" s="22">
        <f>ROUND('Форма 4'!C258*'Базовые цены за единицу'!P30,2)</f>
        <v>0</v>
      </c>
      <c r="Q30" s="22">
        <f>ROUND('Форма 4'!C258*'Базовые цены за единицу'!Q30,2)</f>
        <v>0</v>
      </c>
      <c r="R30" s="22">
        <f>ROUND('Форма 4'!C258*'Базовые цены за единицу'!R30,2)</f>
        <v>0</v>
      </c>
      <c r="S30" s="22">
        <f>ROUND('Форма 4'!C258*'Базовые цены за единицу'!S30,2)</f>
        <v>0</v>
      </c>
      <c r="T30" s="22">
        <f>ROUND('Форма 4'!C258*'Базовые цены за единицу'!T30,2)</f>
        <v>0</v>
      </c>
      <c r="U30" s="22">
        <f>ROUND('Форма 4'!C258*'Базовые цены за единицу'!U30,2)</f>
        <v>0</v>
      </c>
      <c r="V30" s="22">
        <f>ROUND('Форма 4'!C258*'Базовые цены за единицу'!V30,2)</f>
        <v>0</v>
      </c>
      <c r="X30" s="22">
        <f>ROUND('Форма 4'!C258*'Базовые цены за единицу'!X30,2)</f>
        <v>0</v>
      </c>
      <c r="Y30" s="22">
        <f>IF(Определители!I30="9",ROUND((C30+E30)*(Начисления!M30/100)*('Форма 4'!C260/100),2),0)</f>
        <v>0</v>
      </c>
      <c r="Z30" s="22">
        <f>IF(Определители!I30="9",ROUND((C30+E30)*(100-Начисления!M30/100)*('Форма 4'!C260/100),2),0)</f>
        <v>0</v>
      </c>
      <c r="AA30" s="22">
        <f>IF(Определители!I30="9",ROUND((C30+E30)*(Начисления!M30/100)*('Форма 4'!C263/100),2),0)</f>
        <v>0</v>
      </c>
      <c r="AB30" s="22">
        <f>IF(Определители!I30="9",ROUND((C30+E30)*(100-Начисления!M30/100)*('Форма 4'!C263/100),2),0)</f>
        <v>0</v>
      </c>
      <c r="AC30" s="22">
        <f>IF(Определители!I30="9",ROUND(B30*Начисления!M30/100,2),0)</f>
        <v>0</v>
      </c>
      <c r="AD30" s="22">
        <f>IF(Определители!I30="9",ROUND(B30*(100-Начисления!M30)/100,2),0)</f>
        <v>0</v>
      </c>
    </row>
    <row r="31" spans="1:30" ht="10.5">
      <c r="A31" s="22" t="str">
        <f>'Форма 4'!A267</f>
        <v>26.</v>
      </c>
      <c r="B31" s="22">
        <f t="shared" si="0"/>
        <v>32.38</v>
      </c>
      <c r="C31" s="22">
        <f>ROUND('Форма 4'!C267*'Базовые цены за единицу'!C31,2)</f>
        <v>0</v>
      </c>
      <c r="D31" s="22">
        <f>ROUND('Форма 4'!C267*'Базовые цены за единицу'!D31,2)</f>
        <v>0</v>
      </c>
      <c r="E31" s="22">
        <f>ROUND('Форма 4'!C267*'Базовые цены за единицу'!E31,2)</f>
        <v>0</v>
      </c>
      <c r="F31" s="22">
        <f>ROUND('Форма 4'!C267*'Базовые цены за единицу'!F31,2)</f>
        <v>32.38</v>
      </c>
      <c r="G31" s="22">
        <f>ROUND('Форма 4'!C267*'Базовые цены за единицу'!G31,2)</f>
        <v>0</v>
      </c>
      <c r="H31" s="22">
        <f>ROUND('Форма 4'!C267*'Базовые цены за единицу'!H31,2)</f>
        <v>0</v>
      </c>
      <c r="I31" s="23" t="e">
        <f>ОКРУГЛВСЕ('Форма 4'!C267*'Базовые цены за единицу'!I31,8)</f>
        <v>#NAME?</v>
      </c>
      <c r="J31" s="23" t="e">
        <f>ОКРУГЛВСЕ('Форма 4'!C267*'Базовые цены за единицу'!J31,8)</f>
        <v>#NAME?</v>
      </c>
      <c r="K31" s="23" t="e">
        <f>ОКРУГЛВСЕ('Форма 4'!C267*'Базовые цены за единицу'!K31,8)</f>
        <v>#NAME?</v>
      </c>
      <c r="L31" s="22">
        <f>ROUND('Форма 4'!C267*'Базовые цены за единицу'!L31,2)</f>
        <v>12.6</v>
      </c>
      <c r="M31" s="22">
        <f>ROUND('Форма 4'!C267*'Базовые цены за единицу'!M31,2)</f>
        <v>0</v>
      </c>
      <c r="N31" s="22">
        <f>ROUND((C31+E31)*'Форма 4'!C269/100,2)</f>
        <v>0</v>
      </c>
      <c r="O31" s="22">
        <f>ROUND((C31+E31)*'Форма 4'!C272/100,2)</f>
        <v>0</v>
      </c>
      <c r="P31" s="22">
        <f>ROUND('Форма 4'!C267*'Базовые цены за единицу'!P31,2)</f>
        <v>0</v>
      </c>
      <c r="Q31" s="22">
        <f>ROUND('Форма 4'!C267*'Базовые цены за единицу'!Q31,2)</f>
        <v>0</v>
      </c>
      <c r="R31" s="22">
        <f>ROUND('Форма 4'!C267*'Базовые цены за единицу'!R31,2)</f>
        <v>0</v>
      </c>
      <c r="S31" s="22">
        <f>ROUND('Форма 4'!C267*'Базовые цены за единицу'!S31,2)</f>
        <v>0</v>
      </c>
      <c r="T31" s="22">
        <f>ROUND('Форма 4'!C267*'Базовые цены за единицу'!T31,2)</f>
        <v>0</v>
      </c>
      <c r="U31" s="22">
        <f>ROUND('Форма 4'!C267*'Базовые цены за единицу'!U31,2)</f>
        <v>0</v>
      </c>
      <c r="V31" s="22">
        <f>ROUND('Форма 4'!C267*'Базовые цены за единицу'!V31,2)</f>
        <v>0</v>
      </c>
      <c r="X31" s="22">
        <f>ROUND('Форма 4'!C267*'Базовые цены за единицу'!X31,2)</f>
        <v>0</v>
      </c>
      <c r="Y31" s="22">
        <f>IF(Определители!I31="9",ROUND((C31+E31)*(Начисления!M31/100)*('Форма 4'!C269/100),2),0)</f>
        <v>0</v>
      </c>
      <c r="Z31" s="22">
        <f>IF(Определители!I31="9",ROUND((C31+E31)*(100-Начисления!M31/100)*('Форма 4'!C269/100),2),0)</f>
        <v>0</v>
      </c>
      <c r="AA31" s="22">
        <f>IF(Определители!I31="9",ROUND((C31+E31)*(Начисления!M31/100)*('Форма 4'!C272/100),2),0)</f>
        <v>0</v>
      </c>
      <c r="AB31" s="22">
        <f>IF(Определители!I31="9",ROUND((C31+E31)*(100-Начисления!M31/100)*('Форма 4'!C272/100),2),0)</f>
        <v>0</v>
      </c>
      <c r="AC31" s="22">
        <f>IF(Определители!I31="9",ROUND(B31*Начисления!M31/100,2),0)</f>
        <v>0</v>
      </c>
      <c r="AD31" s="22">
        <f>IF(Определители!I31="9",ROUND(B31*(100-Начисления!M31)/100,2),0)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3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182</v>
      </c>
      <c r="C1" s="24" t="s">
        <v>183</v>
      </c>
      <c r="D1" s="24" t="s">
        <v>184</v>
      </c>
      <c r="E1" s="24" t="s">
        <v>185</v>
      </c>
      <c r="F1" s="24" t="s">
        <v>186</v>
      </c>
      <c r="G1" s="24" t="s">
        <v>187</v>
      </c>
      <c r="H1" s="24" t="s">
        <v>188</v>
      </c>
      <c r="I1" s="24" t="s">
        <v>189</v>
      </c>
      <c r="J1" s="24" t="s">
        <v>190</v>
      </c>
      <c r="K1" s="24" t="s">
        <v>191</v>
      </c>
      <c r="L1" s="24" t="s">
        <v>192</v>
      </c>
      <c r="M1" s="24" t="s">
        <v>193</v>
      </c>
      <c r="N1" s="24" t="s">
        <v>194</v>
      </c>
      <c r="O1" s="24" t="s">
        <v>195</v>
      </c>
      <c r="P1" s="24" t="s">
        <v>196</v>
      </c>
      <c r="Q1" s="24" t="s">
        <v>197</v>
      </c>
      <c r="R1" s="24" t="s">
        <v>198</v>
      </c>
      <c r="S1" s="24" t="s">
        <v>199</v>
      </c>
      <c r="T1" s="24" t="s">
        <v>200</v>
      </c>
      <c r="U1" s="24" t="s">
        <v>201</v>
      </c>
      <c r="V1" s="24" t="s">
        <v>202</v>
      </c>
      <c r="W1" s="24" t="s">
        <v>203</v>
      </c>
      <c r="X1" s="24" t="s">
        <v>204</v>
      </c>
      <c r="Y1" s="24" t="s">
        <v>205</v>
      </c>
      <c r="Z1" s="24" t="s">
        <v>206</v>
      </c>
      <c r="AA1" s="24" t="s">
        <v>207</v>
      </c>
      <c r="AB1" s="24" t="s">
        <v>208</v>
      </c>
      <c r="AC1" s="24" t="s">
        <v>209</v>
      </c>
      <c r="AD1" s="24" t="s">
        <v>210</v>
      </c>
      <c r="AE1" s="24" t="s">
        <v>211</v>
      </c>
      <c r="AF1" s="24" t="s">
        <v>212</v>
      </c>
      <c r="AG1" s="24" t="s">
        <v>213</v>
      </c>
      <c r="AH1" s="24" t="s">
        <v>214</v>
      </c>
      <c r="AI1" s="24" t="s">
        <v>215</v>
      </c>
      <c r="AJ1" s="24" t="s">
        <v>216</v>
      </c>
      <c r="AK1" s="24" t="s">
        <v>217</v>
      </c>
      <c r="AL1" s="24" t="s">
        <v>218</v>
      </c>
      <c r="AM1" s="24" t="s">
        <v>219</v>
      </c>
      <c r="AN1" s="24" t="s">
        <v>220</v>
      </c>
      <c r="AO1" s="24" t="s">
        <v>221</v>
      </c>
      <c r="AP1" s="24" t="s">
        <v>222</v>
      </c>
      <c r="AQ1" s="24" t="s">
        <v>223</v>
      </c>
      <c r="AR1" s="24" t="s">
        <v>224</v>
      </c>
      <c r="AS1" s="24" t="s">
        <v>225</v>
      </c>
      <c r="AT1" s="24" t="s">
        <v>226</v>
      </c>
      <c r="AU1" s="24" t="s">
        <v>227</v>
      </c>
    </row>
    <row r="2" spans="1:10" ht="10.5">
      <c r="A2" s="59"/>
      <c r="B2" s="60"/>
      <c r="C2" s="60"/>
      <c r="D2" s="60"/>
      <c r="E2" s="60"/>
      <c r="F2" s="60"/>
      <c r="G2" s="60"/>
      <c r="H2" s="60"/>
      <c r="I2" s="60"/>
      <c r="J2" s="60"/>
    </row>
    <row r="3" spans="1:10" ht="10.5">
      <c r="A3" s="25"/>
      <c r="B3" s="61" t="s">
        <v>180</v>
      </c>
      <c r="C3" s="61"/>
      <c r="D3" s="61"/>
      <c r="E3" s="61"/>
      <c r="F3" s="61"/>
      <c r="G3" s="61"/>
      <c r="H3" s="61"/>
      <c r="I3" s="61"/>
      <c r="J3" s="61"/>
    </row>
    <row r="4" spans="1:10" ht="10.5">
      <c r="A4" s="25"/>
      <c r="B4" s="61" t="s">
        <v>181</v>
      </c>
      <c r="C4" s="61"/>
      <c r="D4" s="61"/>
      <c r="E4" s="61"/>
      <c r="F4" s="61"/>
      <c r="G4" s="61"/>
      <c r="H4" s="61"/>
      <c r="I4" s="61"/>
      <c r="J4" s="61"/>
    </row>
    <row r="5" spans="1:10" ht="10.5">
      <c r="A5" s="59"/>
      <c r="B5" s="60"/>
      <c r="C5" s="60"/>
      <c r="D5" s="60"/>
      <c r="E5" s="60"/>
      <c r="F5" s="60"/>
      <c r="G5" s="60"/>
      <c r="H5" s="60"/>
      <c r="I5" s="60"/>
      <c r="J5" s="60"/>
    </row>
    <row r="6" spans="1:47" ht="10.5">
      <c r="A6" s="23" t="str">
        <f>'Форма 4'!A27</f>
        <v>1.</v>
      </c>
      <c r="B6" s="23">
        <v>1</v>
      </c>
      <c r="C6" s="23">
        <v>1</v>
      </c>
      <c r="D6" s="23">
        <v>1.2</v>
      </c>
      <c r="E6" s="23">
        <v>1.2</v>
      </c>
      <c r="F6" s="23">
        <v>1.2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4'!A36</f>
        <v>2.</v>
      </c>
      <c r="B7" s="23">
        <v>1</v>
      </c>
      <c r="C7" s="23">
        <v>1</v>
      </c>
      <c r="D7" s="23">
        <v>1.5</v>
      </c>
      <c r="E7" s="23">
        <v>1.5</v>
      </c>
      <c r="F7" s="23">
        <v>1.38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4'!A46</f>
        <v>3.</v>
      </c>
      <c r="B8" s="23">
        <v>1</v>
      </c>
      <c r="C8" s="23">
        <v>1</v>
      </c>
      <c r="D8" s="23">
        <v>1.2</v>
      </c>
      <c r="E8" s="23">
        <v>1.2</v>
      </c>
      <c r="F8" s="23">
        <v>1.2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4'!A55</f>
        <v>4.</v>
      </c>
      <c r="B9" s="23">
        <v>1</v>
      </c>
      <c r="C9" s="23">
        <v>1</v>
      </c>
      <c r="D9" s="23">
        <v>1.5</v>
      </c>
      <c r="E9" s="23">
        <v>1.5</v>
      </c>
      <c r="F9" s="23">
        <v>1.38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4'!A65</f>
        <v>5.</v>
      </c>
      <c r="B10" s="23">
        <v>1</v>
      </c>
      <c r="C10" s="23">
        <v>1</v>
      </c>
      <c r="D10" s="23">
        <v>1.2</v>
      </c>
      <c r="E10" s="23">
        <v>1.2</v>
      </c>
      <c r="F10" s="23">
        <v>1.2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4'!A74</f>
        <v>6.</v>
      </c>
      <c r="B11" s="23">
        <v>1</v>
      </c>
      <c r="C11" s="23">
        <v>1</v>
      </c>
      <c r="D11" s="23">
        <v>1.5</v>
      </c>
      <c r="E11" s="23">
        <v>1.5</v>
      </c>
      <c r="F11" s="23">
        <v>1.38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1.2</v>
      </c>
      <c r="E12" s="23">
        <v>1.2</v>
      </c>
      <c r="F12" s="23">
        <v>1.2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4'!A93</f>
        <v>8.</v>
      </c>
      <c r="B13" s="23">
        <v>1</v>
      </c>
      <c r="C13" s="23">
        <v>1</v>
      </c>
      <c r="D13" s="23">
        <v>1.5</v>
      </c>
      <c r="E13" s="23">
        <v>1.5</v>
      </c>
      <c r="F13" s="23">
        <v>1.38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  <row r="14" spans="1:47" ht="10.5">
      <c r="A14" s="23" t="str">
        <f>'Форма 4'!A103</f>
        <v>9.</v>
      </c>
      <c r="B14" s="23">
        <v>1</v>
      </c>
      <c r="C14" s="23">
        <v>1</v>
      </c>
      <c r="D14" s="23">
        <v>1.5</v>
      </c>
      <c r="E14" s="23">
        <v>1.5</v>
      </c>
      <c r="F14" s="23">
        <v>1.38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0</v>
      </c>
      <c r="M14" s="23">
        <v>100</v>
      </c>
      <c r="N14" s="23">
        <v>0</v>
      </c>
      <c r="O14" s="23">
        <v>0</v>
      </c>
      <c r="P14" s="23">
        <v>1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1.7</v>
      </c>
      <c r="AH14" s="23">
        <v>1.6</v>
      </c>
      <c r="AI14" s="23">
        <v>1.29</v>
      </c>
      <c r="AJ14" s="23">
        <v>0.092</v>
      </c>
      <c r="AK14" s="23">
        <v>0.18</v>
      </c>
      <c r="AL14" s="23">
        <v>1</v>
      </c>
      <c r="AM14" s="23">
        <v>1</v>
      </c>
      <c r="AN14" s="23">
        <v>0.2</v>
      </c>
      <c r="AO14" s="23">
        <v>1.5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100</v>
      </c>
    </row>
    <row r="15" spans="1:47" ht="10.5">
      <c r="A15" s="23" t="str">
        <f>'Форма 4'!A113</f>
        <v>10.</v>
      </c>
      <c r="B15" s="23">
        <v>1</v>
      </c>
      <c r="C15" s="23">
        <v>1</v>
      </c>
      <c r="D15" s="23">
        <v>1.5</v>
      </c>
      <c r="E15" s="23">
        <v>1.5</v>
      </c>
      <c r="F15" s="23">
        <v>1.38</v>
      </c>
      <c r="G15" s="23">
        <v>1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100</v>
      </c>
      <c r="N15" s="23">
        <v>0</v>
      </c>
      <c r="O15" s="23">
        <v>0</v>
      </c>
      <c r="P15" s="23">
        <v>1</v>
      </c>
      <c r="Q15" s="23">
        <v>1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1.7</v>
      </c>
      <c r="AH15" s="23">
        <v>1.6</v>
      </c>
      <c r="AI15" s="23">
        <v>1.29</v>
      </c>
      <c r="AJ15" s="23">
        <v>0.092</v>
      </c>
      <c r="AK15" s="23">
        <v>0.18</v>
      </c>
      <c r="AL15" s="23">
        <v>1</v>
      </c>
      <c r="AM15" s="23">
        <v>1</v>
      </c>
      <c r="AN15" s="23">
        <v>0.2</v>
      </c>
      <c r="AO15" s="23">
        <v>1.5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100</v>
      </c>
    </row>
    <row r="16" spans="1:47" ht="10.5">
      <c r="A16" s="23" t="str">
        <f>'Форма 4'!A123</f>
        <v>11.</v>
      </c>
      <c r="B16" s="23">
        <v>1</v>
      </c>
      <c r="C16" s="23">
        <v>1</v>
      </c>
      <c r="D16" s="23">
        <v>1.2</v>
      </c>
      <c r="E16" s="23">
        <v>1.2</v>
      </c>
      <c r="F16" s="23">
        <v>1.2</v>
      </c>
      <c r="G16" s="23">
        <v>1</v>
      </c>
      <c r="H16" s="23">
        <v>1</v>
      </c>
      <c r="I16" s="23">
        <v>1</v>
      </c>
      <c r="J16" s="23">
        <v>1</v>
      </c>
      <c r="K16" s="23">
        <v>0</v>
      </c>
      <c r="L16" s="23">
        <v>0</v>
      </c>
      <c r="M16" s="23">
        <v>100</v>
      </c>
      <c r="N16" s="23">
        <v>0</v>
      </c>
      <c r="O16" s="23">
        <v>0</v>
      </c>
      <c r="P16" s="23">
        <v>1</v>
      </c>
      <c r="Q16" s="23">
        <v>1</v>
      </c>
      <c r="R16" s="23">
        <v>0</v>
      </c>
      <c r="S16" s="23">
        <v>0</v>
      </c>
      <c r="T16" s="23">
        <v>1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1.7</v>
      </c>
      <c r="AH16" s="23">
        <v>1.6</v>
      </c>
      <c r="AI16" s="23">
        <v>1.29</v>
      </c>
      <c r="AJ16" s="23">
        <v>0.092</v>
      </c>
      <c r="AK16" s="23">
        <v>0.18</v>
      </c>
      <c r="AL16" s="23">
        <v>1</v>
      </c>
      <c r="AM16" s="23">
        <v>1</v>
      </c>
      <c r="AN16" s="23">
        <v>0.2</v>
      </c>
      <c r="AO16" s="23">
        <v>1.5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100</v>
      </c>
    </row>
    <row r="17" spans="1:47" ht="10.5">
      <c r="A17" s="23" t="str">
        <f>'Форма 4'!A132</f>
        <v>12.</v>
      </c>
      <c r="B17" s="23">
        <v>1</v>
      </c>
      <c r="C17" s="23">
        <v>1</v>
      </c>
      <c r="D17" s="23">
        <v>1.5</v>
      </c>
      <c r="E17" s="23">
        <v>1.5</v>
      </c>
      <c r="F17" s="23">
        <v>1.38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100</v>
      </c>
      <c r="N17" s="23">
        <v>0</v>
      </c>
      <c r="O17" s="23">
        <v>0</v>
      </c>
      <c r="P17" s="23">
        <v>1</v>
      </c>
      <c r="Q17" s="23">
        <v>1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1.7</v>
      </c>
      <c r="AH17" s="23">
        <v>1.6</v>
      </c>
      <c r="AI17" s="23">
        <v>1.29</v>
      </c>
      <c r="AJ17" s="23">
        <v>0.092</v>
      </c>
      <c r="AK17" s="23">
        <v>0.18</v>
      </c>
      <c r="AL17" s="23">
        <v>1</v>
      </c>
      <c r="AM17" s="23">
        <v>1</v>
      </c>
      <c r="AN17" s="23">
        <v>0.2</v>
      </c>
      <c r="AO17" s="23">
        <v>1.5</v>
      </c>
      <c r="AP17" s="23">
        <v>1</v>
      </c>
      <c r="AQ17" s="23">
        <v>1</v>
      </c>
      <c r="AR17" s="23">
        <v>1</v>
      </c>
      <c r="AS17" s="23">
        <v>1</v>
      </c>
      <c r="AT17" s="23">
        <v>1</v>
      </c>
      <c r="AU17" s="23">
        <v>100</v>
      </c>
    </row>
    <row r="18" spans="1:47" ht="10.5">
      <c r="A18" s="23" t="str">
        <f>'Форма 4'!A142</f>
        <v>13.</v>
      </c>
      <c r="B18" s="23">
        <v>1</v>
      </c>
      <c r="C18" s="23">
        <v>1</v>
      </c>
      <c r="D18" s="23">
        <v>1.5</v>
      </c>
      <c r="E18" s="23">
        <v>1.5</v>
      </c>
      <c r="F18" s="23">
        <v>1.38</v>
      </c>
      <c r="G18" s="23">
        <v>1</v>
      </c>
      <c r="H18" s="23">
        <v>1</v>
      </c>
      <c r="I18" s="23">
        <v>1</v>
      </c>
      <c r="J18" s="23">
        <v>1</v>
      </c>
      <c r="K18" s="23">
        <v>0</v>
      </c>
      <c r="L18" s="23">
        <v>0</v>
      </c>
      <c r="M18" s="23">
        <v>100</v>
      </c>
      <c r="N18" s="23">
        <v>0</v>
      </c>
      <c r="O18" s="23">
        <v>0</v>
      </c>
      <c r="P18" s="23">
        <v>1</v>
      </c>
      <c r="Q18" s="23">
        <v>1</v>
      </c>
      <c r="R18" s="23">
        <v>0</v>
      </c>
      <c r="S18" s="23">
        <v>0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1.7</v>
      </c>
      <c r="AH18" s="23">
        <v>1.6</v>
      </c>
      <c r="AI18" s="23">
        <v>1.29</v>
      </c>
      <c r="AJ18" s="23">
        <v>0.092</v>
      </c>
      <c r="AK18" s="23">
        <v>0.18</v>
      </c>
      <c r="AL18" s="23">
        <v>1</v>
      </c>
      <c r="AM18" s="23">
        <v>1</v>
      </c>
      <c r="AN18" s="23">
        <v>0.2</v>
      </c>
      <c r="AO18" s="23">
        <v>1.5</v>
      </c>
      <c r="AP18" s="23">
        <v>1</v>
      </c>
      <c r="AQ18" s="23">
        <v>1</v>
      </c>
      <c r="AR18" s="23">
        <v>1</v>
      </c>
      <c r="AS18" s="23">
        <v>1</v>
      </c>
      <c r="AT18" s="23">
        <v>1</v>
      </c>
      <c r="AU18" s="23">
        <v>100</v>
      </c>
    </row>
    <row r="19" spans="1:47" ht="10.5">
      <c r="A19" s="23" t="str">
        <f>'Форма 4'!A152</f>
        <v>14.</v>
      </c>
      <c r="B19" s="23">
        <v>1</v>
      </c>
      <c r="C19" s="23">
        <v>1</v>
      </c>
      <c r="D19" s="23">
        <v>1.2</v>
      </c>
      <c r="E19" s="23">
        <v>1.2</v>
      </c>
      <c r="F19" s="23">
        <v>1.2</v>
      </c>
      <c r="G19" s="23">
        <v>1</v>
      </c>
      <c r="H19" s="23">
        <v>1</v>
      </c>
      <c r="I19" s="23">
        <v>1</v>
      </c>
      <c r="J19" s="23">
        <v>1</v>
      </c>
      <c r="K19" s="23">
        <v>0</v>
      </c>
      <c r="L19" s="23">
        <v>0</v>
      </c>
      <c r="M19" s="23">
        <v>100</v>
      </c>
      <c r="N19" s="23">
        <v>0</v>
      </c>
      <c r="O19" s="23">
        <v>0</v>
      </c>
      <c r="P19" s="23">
        <v>1</v>
      </c>
      <c r="Q19" s="23">
        <v>1</v>
      </c>
      <c r="R19" s="23">
        <v>0</v>
      </c>
      <c r="S19" s="23">
        <v>0</v>
      </c>
      <c r="T19" s="23">
        <v>1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1.7</v>
      </c>
      <c r="AH19" s="23">
        <v>1.6</v>
      </c>
      <c r="AI19" s="23">
        <v>1.29</v>
      </c>
      <c r="AJ19" s="23">
        <v>0.092</v>
      </c>
      <c r="AK19" s="23">
        <v>0.18</v>
      </c>
      <c r="AL19" s="23">
        <v>1</v>
      </c>
      <c r="AM19" s="23">
        <v>1</v>
      </c>
      <c r="AN19" s="23">
        <v>0.2</v>
      </c>
      <c r="AO19" s="23">
        <v>1.5</v>
      </c>
      <c r="AP19" s="23">
        <v>1</v>
      </c>
      <c r="AQ19" s="23">
        <v>1</v>
      </c>
      <c r="AR19" s="23">
        <v>1</v>
      </c>
      <c r="AS19" s="23">
        <v>1</v>
      </c>
      <c r="AT19" s="23">
        <v>1</v>
      </c>
      <c r="AU19" s="23">
        <v>100</v>
      </c>
    </row>
    <row r="20" spans="1:47" ht="10.5">
      <c r="A20" s="23" t="str">
        <f>'Форма 4'!A161</f>
        <v>15.</v>
      </c>
      <c r="B20" s="23">
        <v>1</v>
      </c>
      <c r="C20" s="23">
        <v>1</v>
      </c>
      <c r="D20" s="23">
        <v>1.5</v>
      </c>
      <c r="E20" s="23">
        <v>1.5</v>
      </c>
      <c r="F20" s="23">
        <v>1.38</v>
      </c>
      <c r="G20" s="23">
        <v>1</v>
      </c>
      <c r="H20" s="23">
        <v>1</v>
      </c>
      <c r="I20" s="23">
        <v>1</v>
      </c>
      <c r="J20" s="23">
        <v>1</v>
      </c>
      <c r="K20" s="23">
        <v>0</v>
      </c>
      <c r="L20" s="23">
        <v>0</v>
      </c>
      <c r="M20" s="23">
        <v>100</v>
      </c>
      <c r="N20" s="23">
        <v>0</v>
      </c>
      <c r="O20" s="23">
        <v>0</v>
      </c>
      <c r="P20" s="23">
        <v>1</v>
      </c>
      <c r="Q20" s="23">
        <v>1</v>
      </c>
      <c r="R20" s="23">
        <v>0</v>
      </c>
      <c r="S20" s="23">
        <v>0</v>
      </c>
      <c r="T20" s="23">
        <v>1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1.7</v>
      </c>
      <c r="AH20" s="23">
        <v>1.6</v>
      </c>
      <c r="AI20" s="23">
        <v>1.29</v>
      </c>
      <c r="AJ20" s="23">
        <v>0.092</v>
      </c>
      <c r="AK20" s="23">
        <v>0.18</v>
      </c>
      <c r="AL20" s="23">
        <v>1</v>
      </c>
      <c r="AM20" s="23">
        <v>1</v>
      </c>
      <c r="AN20" s="23">
        <v>0.2</v>
      </c>
      <c r="AO20" s="23">
        <v>1.5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100</v>
      </c>
    </row>
    <row r="21" spans="1:47" ht="10.5">
      <c r="A21" s="23" t="str">
        <f>'Форма 4'!A172</f>
        <v>16.</v>
      </c>
      <c r="B21" s="23">
        <v>1</v>
      </c>
      <c r="C21" s="23">
        <v>1</v>
      </c>
      <c r="D21" s="23">
        <v>1.2</v>
      </c>
      <c r="E21" s="23">
        <v>1.2</v>
      </c>
      <c r="F21" s="23">
        <v>1.2</v>
      </c>
      <c r="G21" s="23">
        <v>1</v>
      </c>
      <c r="H21" s="23">
        <v>1</v>
      </c>
      <c r="I21" s="23">
        <v>1</v>
      </c>
      <c r="J21" s="23">
        <v>1</v>
      </c>
      <c r="K21" s="23">
        <v>0</v>
      </c>
      <c r="L21" s="23">
        <v>0</v>
      </c>
      <c r="M21" s="23">
        <v>100</v>
      </c>
      <c r="N21" s="23">
        <v>0</v>
      </c>
      <c r="O21" s="23">
        <v>0</v>
      </c>
      <c r="P21" s="23">
        <v>1</v>
      </c>
      <c r="Q21" s="23">
        <v>1</v>
      </c>
      <c r="R21" s="23">
        <v>0</v>
      </c>
      <c r="S21" s="23">
        <v>0</v>
      </c>
      <c r="T21" s="23">
        <v>1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1.7</v>
      </c>
      <c r="AH21" s="23">
        <v>1.6</v>
      </c>
      <c r="AI21" s="23">
        <v>1.29</v>
      </c>
      <c r="AJ21" s="23">
        <v>0.092</v>
      </c>
      <c r="AK21" s="23">
        <v>0.18</v>
      </c>
      <c r="AL21" s="23">
        <v>1</v>
      </c>
      <c r="AM21" s="23">
        <v>1</v>
      </c>
      <c r="AN21" s="23">
        <v>0.2</v>
      </c>
      <c r="AO21" s="23">
        <v>1.5</v>
      </c>
      <c r="AP21" s="23">
        <v>1</v>
      </c>
      <c r="AQ21" s="23">
        <v>1</v>
      </c>
      <c r="AR21" s="23">
        <v>1</v>
      </c>
      <c r="AS21" s="23">
        <v>1</v>
      </c>
      <c r="AT21" s="23">
        <v>1</v>
      </c>
      <c r="AU21" s="23">
        <v>100</v>
      </c>
    </row>
    <row r="22" spans="1:47" ht="10.5">
      <c r="A22" s="23" t="str">
        <f>'Форма 4'!A181</f>
        <v>17.</v>
      </c>
      <c r="B22" s="23">
        <v>1</v>
      </c>
      <c r="C22" s="23">
        <v>1</v>
      </c>
      <c r="D22" s="23">
        <v>1.5</v>
      </c>
      <c r="E22" s="23">
        <v>1.5</v>
      </c>
      <c r="F22" s="23">
        <v>1.38</v>
      </c>
      <c r="G22" s="23">
        <v>1</v>
      </c>
      <c r="H22" s="23">
        <v>1</v>
      </c>
      <c r="I22" s="23">
        <v>1</v>
      </c>
      <c r="J22" s="23">
        <v>1</v>
      </c>
      <c r="K22" s="23">
        <v>0</v>
      </c>
      <c r="L22" s="23">
        <v>0</v>
      </c>
      <c r="M22" s="23">
        <v>100</v>
      </c>
      <c r="N22" s="23">
        <v>0</v>
      </c>
      <c r="O22" s="23">
        <v>0</v>
      </c>
      <c r="P22" s="23">
        <v>1</v>
      </c>
      <c r="Q22" s="23">
        <v>1</v>
      </c>
      <c r="R22" s="23">
        <v>0</v>
      </c>
      <c r="S22" s="23">
        <v>0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1.7</v>
      </c>
      <c r="AH22" s="23">
        <v>1.6</v>
      </c>
      <c r="AI22" s="23">
        <v>1.29</v>
      </c>
      <c r="AJ22" s="23">
        <v>0.092</v>
      </c>
      <c r="AK22" s="23">
        <v>0.18</v>
      </c>
      <c r="AL22" s="23">
        <v>1</v>
      </c>
      <c r="AM22" s="23">
        <v>1</v>
      </c>
      <c r="AN22" s="23">
        <v>0.2</v>
      </c>
      <c r="AO22" s="23">
        <v>1.5</v>
      </c>
      <c r="AP22" s="23">
        <v>1</v>
      </c>
      <c r="AQ22" s="23">
        <v>1</v>
      </c>
      <c r="AR22" s="23">
        <v>1</v>
      </c>
      <c r="AS22" s="23">
        <v>1</v>
      </c>
      <c r="AT22" s="23">
        <v>1</v>
      </c>
      <c r="AU22" s="23">
        <v>100</v>
      </c>
    </row>
    <row r="23" spans="1:47" ht="10.5">
      <c r="A23" s="23" t="str">
        <f>'Форма 4'!A191</f>
        <v>18.</v>
      </c>
      <c r="B23" s="23">
        <v>1</v>
      </c>
      <c r="C23" s="23">
        <v>1</v>
      </c>
      <c r="D23" s="23">
        <v>1.2</v>
      </c>
      <c r="E23" s="23">
        <v>1.2</v>
      </c>
      <c r="F23" s="23">
        <v>1.2</v>
      </c>
      <c r="G23" s="23">
        <v>1</v>
      </c>
      <c r="H23" s="23">
        <v>1</v>
      </c>
      <c r="I23" s="23">
        <v>1</v>
      </c>
      <c r="J23" s="23">
        <v>1</v>
      </c>
      <c r="K23" s="23">
        <v>0</v>
      </c>
      <c r="L23" s="23">
        <v>0</v>
      </c>
      <c r="M23" s="23">
        <v>100</v>
      </c>
      <c r="N23" s="23">
        <v>0</v>
      </c>
      <c r="O23" s="23">
        <v>0</v>
      </c>
      <c r="P23" s="23">
        <v>1</v>
      </c>
      <c r="Q23" s="23">
        <v>1</v>
      </c>
      <c r="R23" s="23">
        <v>0</v>
      </c>
      <c r="S23" s="23">
        <v>0</v>
      </c>
      <c r="T23" s="23">
        <v>1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1.7</v>
      </c>
      <c r="AH23" s="23">
        <v>1.6</v>
      </c>
      <c r="AI23" s="23">
        <v>1.29</v>
      </c>
      <c r="AJ23" s="23">
        <v>0.092</v>
      </c>
      <c r="AK23" s="23">
        <v>0.18</v>
      </c>
      <c r="AL23" s="23">
        <v>1</v>
      </c>
      <c r="AM23" s="23">
        <v>1</v>
      </c>
      <c r="AN23" s="23">
        <v>0.2</v>
      </c>
      <c r="AO23" s="23">
        <v>1.5</v>
      </c>
      <c r="AP23" s="23">
        <v>1</v>
      </c>
      <c r="AQ23" s="23">
        <v>1</v>
      </c>
      <c r="AR23" s="23">
        <v>1</v>
      </c>
      <c r="AS23" s="23">
        <v>1</v>
      </c>
      <c r="AT23" s="23">
        <v>1</v>
      </c>
      <c r="AU23" s="23">
        <v>100</v>
      </c>
    </row>
    <row r="24" spans="1:47" ht="10.5">
      <c r="A24" s="23" t="str">
        <f>'Форма 4'!A200</f>
        <v>19.</v>
      </c>
      <c r="B24" s="23">
        <v>1</v>
      </c>
      <c r="C24" s="23">
        <v>1</v>
      </c>
      <c r="D24" s="23">
        <v>1.5</v>
      </c>
      <c r="E24" s="23">
        <v>1.5</v>
      </c>
      <c r="F24" s="23">
        <v>1.38</v>
      </c>
      <c r="G24" s="23">
        <v>1</v>
      </c>
      <c r="H24" s="23">
        <v>1</v>
      </c>
      <c r="I24" s="23">
        <v>1</v>
      </c>
      <c r="J24" s="23">
        <v>1</v>
      </c>
      <c r="K24" s="23">
        <v>0</v>
      </c>
      <c r="L24" s="23">
        <v>0</v>
      </c>
      <c r="M24" s="23">
        <v>100</v>
      </c>
      <c r="N24" s="23">
        <v>0</v>
      </c>
      <c r="O24" s="23">
        <v>0</v>
      </c>
      <c r="P24" s="23">
        <v>1</v>
      </c>
      <c r="Q24" s="23">
        <v>1</v>
      </c>
      <c r="R24" s="23">
        <v>0</v>
      </c>
      <c r="S24" s="23">
        <v>0</v>
      </c>
      <c r="T24" s="23">
        <v>1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1.7</v>
      </c>
      <c r="AH24" s="23">
        <v>1.6</v>
      </c>
      <c r="AI24" s="23">
        <v>1.29</v>
      </c>
      <c r="AJ24" s="23">
        <v>0.092</v>
      </c>
      <c r="AK24" s="23">
        <v>0.18</v>
      </c>
      <c r="AL24" s="23">
        <v>1</v>
      </c>
      <c r="AM24" s="23">
        <v>1</v>
      </c>
      <c r="AN24" s="23">
        <v>0.2</v>
      </c>
      <c r="AO24" s="23">
        <v>1.5</v>
      </c>
      <c r="AP24" s="23">
        <v>1</v>
      </c>
      <c r="AQ24" s="23">
        <v>1</v>
      </c>
      <c r="AR24" s="23">
        <v>1</v>
      </c>
      <c r="AS24" s="23">
        <v>1</v>
      </c>
      <c r="AT24" s="23">
        <v>1</v>
      </c>
      <c r="AU24" s="23">
        <v>100</v>
      </c>
    </row>
    <row r="25" spans="1:47" ht="10.5">
      <c r="A25" s="23" t="str">
        <f>'Форма 4'!A210</f>
        <v>20.</v>
      </c>
      <c r="B25" s="23">
        <v>1</v>
      </c>
      <c r="C25" s="23">
        <v>1</v>
      </c>
      <c r="D25" s="23">
        <v>1.5</v>
      </c>
      <c r="E25" s="23">
        <v>1.5</v>
      </c>
      <c r="F25" s="23">
        <v>1.38</v>
      </c>
      <c r="G25" s="23">
        <v>1</v>
      </c>
      <c r="H25" s="23">
        <v>1</v>
      </c>
      <c r="I25" s="23">
        <v>1</v>
      </c>
      <c r="J25" s="23">
        <v>1</v>
      </c>
      <c r="K25" s="23">
        <v>0</v>
      </c>
      <c r="L25" s="23">
        <v>0</v>
      </c>
      <c r="M25" s="23">
        <v>100</v>
      </c>
      <c r="N25" s="23">
        <v>0</v>
      </c>
      <c r="O25" s="23">
        <v>0</v>
      </c>
      <c r="P25" s="23">
        <v>1</v>
      </c>
      <c r="Q25" s="23">
        <v>1</v>
      </c>
      <c r="R25" s="23">
        <v>0</v>
      </c>
      <c r="S25" s="23">
        <v>0</v>
      </c>
      <c r="T25" s="23">
        <v>1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1.7</v>
      </c>
      <c r="AH25" s="23">
        <v>1.6</v>
      </c>
      <c r="AI25" s="23">
        <v>1.29</v>
      </c>
      <c r="AJ25" s="23">
        <v>0.092</v>
      </c>
      <c r="AK25" s="23">
        <v>0.18</v>
      </c>
      <c r="AL25" s="23">
        <v>1</v>
      </c>
      <c r="AM25" s="23">
        <v>1</v>
      </c>
      <c r="AN25" s="23">
        <v>0.2</v>
      </c>
      <c r="AO25" s="23">
        <v>1.5</v>
      </c>
      <c r="AP25" s="23">
        <v>1</v>
      </c>
      <c r="AQ25" s="23">
        <v>1</v>
      </c>
      <c r="AR25" s="23">
        <v>1</v>
      </c>
      <c r="AS25" s="23">
        <v>1</v>
      </c>
      <c r="AT25" s="23">
        <v>1</v>
      </c>
      <c r="AU25" s="23">
        <v>100</v>
      </c>
    </row>
    <row r="26" spans="1:47" ht="10.5">
      <c r="A26" s="23" t="str">
        <f>'Форма 4'!A220</f>
        <v>21.</v>
      </c>
      <c r="B26" s="23">
        <v>1</v>
      </c>
      <c r="C26" s="23">
        <v>1</v>
      </c>
      <c r="D26" s="23">
        <v>1.5</v>
      </c>
      <c r="E26" s="23">
        <v>1.5</v>
      </c>
      <c r="F26" s="23">
        <v>1.38</v>
      </c>
      <c r="G26" s="23">
        <v>1</v>
      </c>
      <c r="H26" s="23">
        <v>1</v>
      </c>
      <c r="I26" s="23">
        <v>1</v>
      </c>
      <c r="J26" s="23">
        <v>1</v>
      </c>
      <c r="K26" s="23">
        <v>0</v>
      </c>
      <c r="L26" s="23">
        <v>0</v>
      </c>
      <c r="M26" s="23">
        <v>100</v>
      </c>
      <c r="N26" s="23">
        <v>0</v>
      </c>
      <c r="O26" s="23">
        <v>0</v>
      </c>
      <c r="P26" s="23">
        <v>1</v>
      </c>
      <c r="Q26" s="23">
        <v>1</v>
      </c>
      <c r="R26" s="23">
        <v>0</v>
      </c>
      <c r="S26" s="23">
        <v>0</v>
      </c>
      <c r="T26" s="23">
        <v>1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1.7</v>
      </c>
      <c r="AH26" s="23">
        <v>1.6</v>
      </c>
      <c r="AI26" s="23">
        <v>1.29</v>
      </c>
      <c r="AJ26" s="23">
        <v>0.092</v>
      </c>
      <c r="AK26" s="23">
        <v>0.18</v>
      </c>
      <c r="AL26" s="23">
        <v>1</v>
      </c>
      <c r="AM26" s="23">
        <v>1</v>
      </c>
      <c r="AN26" s="23">
        <v>0.2</v>
      </c>
      <c r="AO26" s="23">
        <v>1.5</v>
      </c>
      <c r="AP26" s="23">
        <v>1</v>
      </c>
      <c r="AQ26" s="23">
        <v>1</v>
      </c>
      <c r="AR26" s="23">
        <v>1</v>
      </c>
      <c r="AS26" s="23">
        <v>1</v>
      </c>
      <c r="AT26" s="23">
        <v>1</v>
      </c>
      <c r="AU26" s="23">
        <v>100</v>
      </c>
    </row>
    <row r="27" spans="1:47" ht="10.5">
      <c r="A27" s="23" t="str">
        <f>'Форма 4'!A230</f>
        <v>22.</v>
      </c>
      <c r="B27" s="23">
        <v>1</v>
      </c>
      <c r="C27" s="23">
        <v>1</v>
      </c>
      <c r="D27" s="23">
        <v>1.2</v>
      </c>
      <c r="E27" s="23">
        <v>1.2</v>
      </c>
      <c r="F27" s="23">
        <v>1.2</v>
      </c>
      <c r="G27" s="23">
        <v>1</v>
      </c>
      <c r="H27" s="23">
        <v>1</v>
      </c>
      <c r="I27" s="23">
        <v>1</v>
      </c>
      <c r="J27" s="23">
        <v>1</v>
      </c>
      <c r="K27" s="23">
        <v>0</v>
      </c>
      <c r="L27" s="23">
        <v>0</v>
      </c>
      <c r="M27" s="23">
        <v>100</v>
      </c>
      <c r="N27" s="23">
        <v>0</v>
      </c>
      <c r="O27" s="23">
        <v>0</v>
      </c>
      <c r="P27" s="23">
        <v>1</v>
      </c>
      <c r="Q27" s="23">
        <v>1</v>
      </c>
      <c r="R27" s="23">
        <v>0</v>
      </c>
      <c r="S27" s="23">
        <v>0</v>
      </c>
      <c r="T27" s="23">
        <v>1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1.7</v>
      </c>
      <c r="AH27" s="23">
        <v>1.6</v>
      </c>
      <c r="AI27" s="23">
        <v>1.29</v>
      </c>
      <c r="AJ27" s="23">
        <v>0.092</v>
      </c>
      <c r="AK27" s="23">
        <v>0.18</v>
      </c>
      <c r="AL27" s="23">
        <v>1</v>
      </c>
      <c r="AM27" s="23">
        <v>1</v>
      </c>
      <c r="AN27" s="23">
        <v>0.2</v>
      </c>
      <c r="AO27" s="23">
        <v>1.5</v>
      </c>
      <c r="AP27" s="23">
        <v>1</v>
      </c>
      <c r="AQ27" s="23">
        <v>1</v>
      </c>
      <c r="AR27" s="23">
        <v>1</v>
      </c>
      <c r="AS27" s="23">
        <v>1</v>
      </c>
      <c r="AT27" s="23">
        <v>1</v>
      </c>
      <c r="AU27" s="23">
        <v>100</v>
      </c>
    </row>
    <row r="28" spans="1:47" ht="10.5">
      <c r="A28" s="23" t="str">
        <f>'Форма 4'!A239</f>
        <v>23.</v>
      </c>
      <c r="B28" s="23">
        <v>1</v>
      </c>
      <c r="C28" s="23">
        <v>1</v>
      </c>
      <c r="D28" s="23">
        <v>1.2</v>
      </c>
      <c r="E28" s="23">
        <v>1.2</v>
      </c>
      <c r="F28" s="23">
        <v>1.2</v>
      </c>
      <c r="G28" s="23">
        <v>1</v>
      </c>
      <c r="H28" s="23">
        <v>1</v>
      </c>
      <c r="I28" s="23">
        <v>1</v>
      </c>
      <c r="J28" s="23">
        <v>1</v>
      </c>
      <c r="K28" s="23">
        <v>0</v>
      </c>
      <c r="L28" s="23">
        <v>0</v>
      </c>
      <c r="M28" s="23">
        <v>100</v>
      </c>
      <c r="N28" s="23">
        <v>0</v>
      </c>
      <c r="O28" s="23">
        <v>0</v>
      </c>
      <c r="P28" s="23">
        <v>1</v>
      </c>
      <c r="Q28" s="23">
        <v>1</v>
      </c>
      <c r="R28" s="23">
        <v>0</v>
      </c>
      <c r="S28" s="23">
        <v>0</v>
      </c>
      <c r="T28" s="23">
        <v>1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1.7</v>
      </c>
      <c r="AH28" s="23">
        <v>1.6</v>
      </c>
      <c r="AI28" s="23">
        <v>1.29</v>
      </c>
      <c r="AJ28" s="23">
        <v>0.092</v>
      </c>
      <c r="AK28" s="23">
        <v>0.18</v>
      </c>
      <c r="AL28" s="23">
        <v>1</v>
      </c>
      <c r="AM28" s="23">
        <v>1</v>
      </c>
      <c r="AN28" s="23">
        <v>0.2</v>
      </c>
      <c r="AO28" s="23">
        <v>1.5</v>
      </c>
      <c r="AP28" s="23">
        <v>1</v>
      </c>
      <c r="AQ28" s="23">
        <v>1</v>
      </c>
      <c r="AR28" s="23">
        <v>1</v>
      </c>
      <c r="AS28" s="23">
        <v>1</v>
      </c>
      <c r="AT28" s="23">
        <v>1</v>
      </c>
      <c r="AU28" s="23">
        <v>100</v>
      </c>
    </row>
    <row r="29" spans="1:47" ht="10.5">
      <c r="A29" s="23" t="str">
        <f>'Форма 4'!A248</f>
        <v>24.</v>
      </c>
      <c r="B29" s="23">
        <v>1</v>
      </c>
      <c r="C29" s="23">
        <v>1</v>
      </c>
      <c r="D29" s="23">
        <v>1.5</v>
      </c>
      <c r="E29" s="23">
        <v>1.5</v>
      </c>
      <c r="F29" s="23">
        <v>1.38</v>
      </c>
      <c r="G29" s="23">
        <v>1</v>
      </c>
      <c r="H29" s="23">
        <v>1</v>
      </c>
      <c r="I29" s="23">
        <v>1</v>
      </c>
      <c r="J29" s="23">
        <v>1</v>
      </c>
      <c r="K29" s="23">
        <v>0</v>
      </c>
      <c r="L29" s="23">
        <v>0</v>
      </c>
      <c r="M29" s="23">
        <v>100</v>
      </c>
      <c r="N29" s="23">
        <v>0</v>
      </c>
      <c r="O29" s="23">
        <v>0</v>
      </c>
      <c r="P29" s="23">
        <v>1</v>
      </c>
      <c r="Q29" s="23">
        <v>1</v>
      </c>
      <c r="R29" s="23">
        <v>0</v>
      </c>
      <c r="S29" s="23">
        <v>0</v>
      </c>
      <c r="T29" s="23">
        <v>1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1.7</v>
      </c>
      <c r="AH29" s="23">
        <v>1.6</v>
      </c>
      <c r="AI29" s="23">
        <v>1.29</v>
      </c>
      <c r="AJ29" s="23">
        <v>0.092</v>
      </c>
      <c r="AK29" s="23">
        <v>0.18</v>
      </c>
      <c r="AL29" s="23">
        <v>1</v>
      </c>
      <c r="AM29" s="23">
        <v>1</v>
      </c>
      <c r="AN29" s="23">
        <v>0.2</v>
      </c>
      <c r="AO29" s="23">
        <v>1.5</v>
      </c>
      <c r="AP29" s="23">
        <v>1</v>
      </c>
      <c r="AQ29" s="23">
        <v>1</v>
      </c>
      <c r="AR29" s="23">
        <v>1</v>
      </c>
      <c r="AS29" s="23">
        <v>1</v>
      </c>
      <c r="AT29" s="23">
        <v>1</v>
      </c>
      <c r="AU29" s="23">
        <v>100</v>
      </c>
    </row>
    <row r="30" spans="1:47" ht="10.5">
      <c r="A30" s="23" t="str">
        <f>'Форма 4'!A258</f>
        <v>25.</v>
      </c>
      <c r="B30" s="23">
        <v>1</v>
      </c>
      <c r="C30" s="23">
        <v>1</v>
      </c>
      <c r="D30" s="23">
        <v>1.2</v>
      </c>
      <c r="E30" s="23">
        <v>1.2</v>
      </c>
      <c r="F30" s="23">
        <v>1.2</v>
      </c>
      <c r="G30" s="23">
        <v>1</v>
      </c>
      <c r="H30" s="23">
        <v>1</v>
      </c>
      <c r="I30" s="23">
        <v>1</v>
      </c>
      <c r="J30" s="23">
        <v>1</v>
      </c>
      <c r="K30" s="23">
        <v>0</v>
      </c>
      <c r="L30" s="23">
        <v>0</v>
      </c>
      <c r="M30" s="23">
        <v>100</v>
      </c>
      <c r="N30" s="23">
        <v>0</v>
      </c>
      <c r="O30" s="23">
        <v>0</v>
      </c>
      <c r="P30" s="23">
        <v>1</v>
      </c>
      <c r="Q30" s="23">
        <v>1</v>
      </c>
      <c r="R30" s="23">
        <v>0</v>
      </c>
      <c r="S30" s="23">
        <v>0</v>
      </c>
      <c r="T30" s="23">
        <v>1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1.7</v>
      </c>
      <c r="AH30" s="23">
        <v>1.6</v>
      </c>
      <c r="AI30" s="23">
        <v>1.29</v>
      </c>
      <c r="AJ30" s="23">
        <v>0.092</v>
      </c>
      <c r="AK30" s="23">
        <v>0.18</v>
      </c>
      <c r="AL30" s="23">
        <v>1</v>
      </c>
      <c r="AM30" s="23">
        <v>1</v>
      </c>
      <c r="AN30" s="23">
        <v>0.2</v>
      </c>
      <c r="AO30" s="23">
        <v>1.5</v>
      </c>
      <c r="AP30" s="23">
        <v>1</v>
      </c>
      <c r="AQ30" s="23">
        <v>1</v>
      </c>
      <c r="AR30" s="23">
        <v>1</v>
      </c>
      <c r="AS30" s="23">
        <v>1</v>
      </c>
      <c r="AT30" s="23">
        <v>1</v>
      </c>
      <c r="AU30" s="23">
        <v>100</v>
      </c>
    </row>
    <row r="31" spans="1:47" ht="10.5">
      <c r="A31" s="23" t="str">
        <f>'Форма 4'!A267</f>
        <v>26.</v>
      </c>
      <c r="B31" s="23">
        <v>1</v>
      </c>
      <c r="C31" s="23">
        <v>1</v>
      </c>
      <c r="D31" s="23">
        <v>1.2</v>
      </c>
      <c r="E31" s="23">
        <v>1.2</v>
      </c>
      <c r="F31" s="23">
        <v>1.2</v>
      </c>
      <c r="G31" s="23">
        <v>1</v>
      </c>
      <c r="H31" s="23">
        <v>1</v>
      </c>
      <c r="I31" s="23">
        <v>1</v>
      </c>
      <c r="J31" s="23">
        <v>1</v>
      </c>
      <c r="K31" s="23">
        <v>0</v>
      </c>
      <c r="L31" s="23">
        <v>0</v>
      </c>
      <c r="M31" s="23">
        <v>100</v>
      </c>
      <c r="N31" s="23">
        <v>0</v>
      </c>
      <c r="O31" s="23">
        <v>0</v>
      </c>
      <c r="P31" s="23">
        <v>1</v>
      </c>
      <c r="Q31" s="23">
        <v>1</v>
      </c>
      <c r="R31" s="23">
        <v>0</v>
      </c>
      <c r="S31" s="23">
        <v>0</v>
      </c>
      <c r="T31" s="23">
        <v>1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1.7</v>
      </c>
      <c r="AH31" s="23">
        <v>1.6</v>
      </c>
      <c r="AI31" s="23">
        <v>1.29</v>
      </c>
      <c r="AJ31" s="23">
        <v>0.092</v>
      </c>
      <c r="AK31" s="23">
        <v>0.18</v>
      </c>
      <c r="AL31" s="23">
        <v>1</v>
      </c>
      <c r="AM31" s="23">
        <v>1</v>
      </c>
      <c r="AN31" s="23">
        <v>0.2</v>
      </c>
      <c r="AO31" s="23">
        <v>1.5</v>
      </c>
      <c r="AP31" s="23">
        <v>1</v>
      </c>
      <c r="AQ31" s="23">
        <v>1</v>
      </c>
      <c r="AR31" s="23">
        <v>1</v>
      </c>
      <c r="AS31" s="23">
        <v>1</v>
      </c>
      <c r="AT31" s="23">
        <v>1</v>
      </c>
      <c r="AU31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3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228</v>
      </c>
      <c r="C1" s="24" t="s">
        <v>229</v>
      </c>
      <c r="D1" s="24" t="s">
        <v>230</v>
      </c>
      <c r="E1" s="24" t="s">
        <v>231</v>
      </c>
      <c r="F1" s="24" t="s">
        <v>232</v>
      </c>
      <c r="G1" s="24" t="s">
        <v>233</v>
      </c>
      <c r="H1" s="24" t="s">
        <v>234</v>
      </c>
      <c r="I1" s="24" t="s">
        <v>235</v>
      </c>
      <c r="J1" s="24" t="s">
        <v>236</v>
      </c>
    </row>
    <row r="2" spans="1:10" ht="10.5">
      <c r="A2" s="62"/>
      <c r="B2" s="63"/>
      <c r="C2" s="63"/>
      <c r="D2" s="63"/>
      <c r="E2" s="63"/>
      <c r="F2" s="63"/>
      <c r="G2" s="63"/>
      <c r="H2" s="63"/>
      <c r="I2" s="63"/>
      <c r="J2" s="63"/>
    </row>
    <row r="3" spans="1:10" ht="10.5">
      <c r="A3" s="28"/>
      <c r="B3" s="64" t="s">
        <v>180</v>
      </c>
      <c r="C3" s="64"/>
      <c r="D3" s="64"/>
      <c r="E3" s="64"/>
      <c r="F3" s="64"/>
      <c r="G3" s="64"/>
      <c r="H3" s="64"/>
      <c r="I3" s="64"/>
      <c r="J3" s="64"/>
    </row>
    <row r="4" spans="1:10" ht="10.5">
      <c r="A4" s="28"/>
      <c r="B4" s="64" t="s">
        <v>181</v>
      </c>
      <c r="C4" s="64"/>
      <c r="D4" s="64"/>
      <c r="E4" s="64"/>
      <c r="F4" s="64"/>
      <c r="G4" s="64"/>
      <c r="H4" s="64"/>
      <c r="I4" s="64"/>
      <c r="J4" s="64"/>
    </row>
    <row r="5" spans="1:10" ht="10.5">
      <c r="A5" s="62"/>
      <c r="B5" s="63"/>
      <c r="C5" s="63"/>
      <c r="D5" s="63"/>
      <c r="E5" s="63"/>
      <c r="F5" s="63"/>
      <c r="G5" s="63"/>
      <c r="H5" s="63"/>
      <c r="I5" s="63"/>
      <c r="J5" s="63"/>
    </row>
    <row r="6" spans="1:10" ht="10.5">
      <c r="A6" s="27" t="str">
        <f>'Форма 4'!A27</f>
        <v>1.</v>
      </c>
      <c r="B6" s="26" t="s">
        <v>237</v>
      </c>
      <c r="C6" s="26" t="s">
        <v>237</v>
      </c>
      <c r="D6" s="26" t="s">
        <v>238</v>
      </c>
      <c r="E6" s="26" t="s">
        <v>238</v>
      </c>
      <c r="F6" s="26" t="s">
        <v>239</v>
      </c>
      <c r="G6" s="26" t="s">
        <v>238</v>
      </c>
      <c r="H6" s="26" t="s">
        <v>238</v>
      </c>
      <c r="I6" s="26" t="s">
        <v>240</v>
      </c>
      <c r="J6" s="26" t="s">
        <v>238</v>
      </c>
    </row>
    <row r="7" spans="1:10" ht="10.5">
      <c r="A7" s="27" t="str">
        <f>'Форма 4'!A36</f>
        <v>2.</v>
      </c>
      <c r="B7" s="26" t="s">
        <v>237</v>
      </c>
      <c r="C7" s="26" t="s">
        <v>237</v>
      </c>
      <c r="D7" s="26" t="s">
        <v>238</v>
      </c>
      <c r="E7" s="26" t="s">
        <v>238</v>
      </c>
      <c r="F7" s="26" t="s">
        <v>239</v>
      </c>
      <c r="G7" s="26" t="s">
        <v>238</v>
      </c>
      <c r="H7" s="26" t="s">
        <v>238</v>
      </c>
      <c r="I7" s="26" t="s">
        <v>240</v>
      </c>
      <c r="J7" s="26" t="s">
        <v>238</v>
      </c>
    </row>
    <row r="8" spans="1:10" ht="10.5">
      <c r="A8" s="27" t="str">
        <f>'Форма 4'!A46</f>
        <v>3.</v>
      </c>
      <c r="B8" s="26" t="s">
        <v>237</v>
      </c>
      <c r="C8" s="26" t="s">
        <v>237</v>
      </c>
      <c r="D8" s="26" t="s">
        <v>238</v>
      </c>
      <c r="E8" s="26" t="s">
        <v>238</v>
      </c>
      <c r="F8" s="26" t="s">
        <v>239</v>
      </c>
      <c r="G8" s="26" t="s">
        <v>238</v>
      </c>
      <c r="H8" s="26" t="s">
        <v>238</v>
      </c>
      <c r="I8" s="26" t="s">
        <v>240</v>
      </c>
      <c r="J8" s="26" t="s">
        <v>238</v>
      </c>
    </row>
    <row r="9" spans="1:10" ht="10.5">
      <c r="A9" s="27" t="str">
        <f>'Форма 4'!A55</f>
        <v>4.</v>
      </c>
      <c r="B9" s="26" t="s">
        <v>237</v>
      </c>
      <c r="C9" s="26" t="s">
        <v>237</v>
      </c>
      <c r="D9" s="26" t="s">
        <v>238</v>
      </c>
      <c r="E9" s="26" t="s">
        <v>238</v>
      </c>
      <c r="F9" s="26" t="s">
        <v>239</v>
      </c>
      <c r="G9" s="26" t="s">
        <v>238</v>
      </c>
      <c r="H9" s="26" t="s">
        <v>238</v>
      </c>
      <c r="I9" s="26" t="s">
        <v>240</v>
      </c>
      <c r="J9" s="26" t="s">
        <v>238</v>
      </c>
    </row>
    <row r="10" spans="1:10" ht="10.5">
      <c r="A10" s="27" t="str">
        <f>'Форма 4'!A65</f>
        <v>5.</v>
      </c>
      <c r="B10" s="26" t="s">
        <v>237</v>
      </c>
      <c r="C10" s="26" t="s">
        <v>237</v>
      </c>
      <c r="D10" s="26" t="s">
        <v>238</v>
      </c>
      <c r="E10" s="26" t="s">
        <v>238</v>
      </c>
      <c r="F10" s="26" t="s">
        <v>239</v>
      </c>
      <c r="G10" s="26" t="s">
        <v>238</v>
      </c>
      <c r="H10" s="26" t="s">
        <v>238</v>
      </c>
      <c r="I10" s="26" t="s">
        <v>240</v>
      </c>
      <c r="J10" s="26" t="s">
        <v>238</v>
      </c>
    </row>
    <row r="11" spans="1:10" ht="10.5">
      <c r="A11" s="27" t="str">
        <f>'Форма 4'!A74</f>
        <v>6.</v>
      </c>
      <c r="B11" s="26" t="s">
        <v>237</v>
      </c>
      <c r="C11" s="26" t="s">
        <v>237</v>
      </c>
      <c r="D11" s="26" t="s">
        <v>238</v>
      </c>
      <c r="E11" s="26" t="s">
        <v>238</v>
      </c>
      <c r="F11" s="26" t="s">
        <v>239</v>
      </c>
      <c r="G11" s="26" t="s">
        <v>238</v>
      </c>
      <c r="H11" s="26" t="s">
        <v>238</v>
      </c>
      <c r="I11" s="26" t="s">
        <v>240</v>
      </c>
      <c r="J11" s="26" t="s">
        <v>238</v>
      </c>
    </row>
    <row r="12" spans="1:10" ht="10.5">
      <c r="A12" s="27" t="str">
        <f>'Форма 4'!A84</f>
        <v>7.</v>
      </c>
      <c r="B12" s="26" t="s">
        <v>237</v>
      </c>
      <c r="C12" s="26" t="s">
        <v>237</v>
      </c>
      <c r="D12" s="26" t="s">
        <v>238</v>
      </c>
      <c r="E12" s="26" t="s">
        <v>238</v>
      </c>
      <c r="F12" s="26" t="s">
        <v>239</v>
      </c>
      <c r="G12" s="26" t="s">
        <v>238</v>
      </c>
      <c r="H12" s="26" t="s">
        <v>238</v>
      </c>
      <c r="I12" s="26" t="s">
        <v>240</v>
      </c>
      <c r="J12" s="26" t="s">
        <v>238</v>
      </c>
    </row>
    <row r="13" spans="1:10" ht="10.5">
      <c r="A13" s="27" t="str">
        <f>'Форма 4'!A93</f>
        <v>8.</v>
      </c>
      <c r="B13" s="26" t="s">
        <v>237</v>
      </c>
      <c r="C13" s="26" t="s">
        <v>237</v>
      </c>
      <c r="D13" s="26" t="s">
        <v>238</v>
      </c>
      <c r="E13" s="26" t="s">
        <v>238</v>
      </c>
      <c r="F13" s="26" t="s">
        <v>239</v>
      </c>
      <c r="G13" s="26" t="s">
        <v>238</v>
      </c>
      <c r="H13" s="26" t="s">
        <v>238</v>
      </c>
      <c r="I13" s="26" t="s">
        <v>240</v>
      </c>
      <c r="J13" s="26" t="s">
        <v>238</v>
      </c>
    </row>
    <row r="14" spans="1:10" ht="10.5">
      <c r="A14" s="27" t="str">
        <f>'Форма 4'!A103</f>
        <v>9.</v>
      </c>
      <c r="B14" s="26" t="s">
        <v>237</v>
      </c>
      <c r="C14" s="26" t="s">
        <v>237</v>
      </c>
      <c r="D14" s="26" t="s">
        <v>238</v>
      </c>
      <c r="E14" s="26" t="s">
        <v>238</v>
      </c>
      <c r="F14" s="26" t="s">
        <v>239</v>
      </c>
      <c r="G14" s="26" t="s">
        <v>238</v>
      </c>
      <c r="H14" s="26" t="s">
        <v>238</v>
      </c>
      <c r="I14" s="26" t="s">
        <v>240</v>
      </c>
      <c r="J14" s="26" t="s">
        <v>238</v>
      </c>
    </row>
    <row r="15" spans="1:10" ht="10.5">
      <c r="A15" s="27" t="str">
        <f>'Форма 4'!A113</f>
        <v>10.</v>
      </c>
      <c r="B15" s="26" t="s">
        <v>237</v>
      </c>
      <c r="C15" s="26" t="s">
        <v>237</v>
      </c>
      <c r="D15" s="26" t="s">
        <v>238</v>
      </c>
      <c r="E15" s="26" t="s">
        <v>238</v>
      </c>
      <c r="F15" s="26" t="s">
        <v>239</v>
      </c>
      <c r="G15" s="26" t="s">
        <v>238</v>
      </c>
      <c r="H15" s="26" t="s">
        <v>238</v>
      </c>
      <c r="I15" s="26" t="s">
        <v>240</v>
      </c>
      <c r="J15" s="26" t="s">
        <v>238</v>
      </c>
    </row>
    <row r="16" spans="1:10" ht="10.5">
      <c r="A16" s="27" t="str">
        <f>'Форма 4'!A123</f>
        <v>11.</v>
      </c>
      <c r="B16" s="26" t="s">
        <v>237</v>
      </c>
      <c r="C16" s="26" t="s">
        <v>237</v>
      </c>
      <c r="D16" s="26" t="s">
        <v>238</v>
      </c>
      <c r="E16" s="26" t="s">
        <v>238</v>
      </c>
      <c r="F16" s="26" t="s">
        <v>239</v>
      </c>
      <c r="G16" s="26" t="s">
        <v>237</v>
      </c>
      <c r="H16" s="26" t="s">
        <v>238</v>
      </c>
      <c r="I16" s="26" t="s">
        <v>240</v>
      </c>
      <c r="J16" s="26" t="s">
        <v>238</v>
      </c>
    </row>
    <row r="17" spans="1:10" ht="10.5">
      <c r="A17" s="27" t="str">
        <f>'Форма 4'!A132</f>
        <v>12.</v>
      </c>
      <c r="B17" s="26" t="s">
        <v>237</v>
      </c>
      <c r="C17" s="26" t="s">
        <v>237</v>
      </c>
      <c r="D17" s="26" t="s">
        <v>238</v>
      </c>
      <c r="E17" s="26" t="s">
        <v>238</v>
      </c>
      <c r="F17" s="26" t="s">
        <v>239</v>
      </c>
      <c r="G17" s="26" t="s">
        <v>238</v>
      </c>
      <c r="H17" s="26" t="s">
        <v>238</v>
      </c>
      <c r="I17" s="26" t="s">
        <v>240</v>
      </c>
      <c r="J17" s="26" t="s">
        <v>238</v>
      </c>
    </row>
    <row r="18" spans="1:10" ht="10.5">
      <c r="A18" s="27" t="str">
        <f>'Форма 4'!A142</f>
        <v>13.</v>
      </c>
      <c r="B18" s="26" t="s">
        <v>237</v>
      </c>
      <c r="C18" s="26" t="s">
        <v>237</v>
      </c>
      <c r="D18" s="26" t="s">
        <v>238</v>
      </c>
      <c r="E18" s="26" t="s">
        <v>238</v>
      </c>
      <c r="F18" s="26" t="s">
        <v>239</v>
      </c>
      <c r="G18" s="26" t="s">
        <v>238</v>
      </c>
      <c r="H18" s="26" t="s">
        <v>238</v>
      </c>
      <c r="I18" s="26" t="s">
        <v>240</v>
      </c>
      <c r="J18" s="26" t="s">
        <v>238</v>
      </c>
    </row>
    <row r="19" spans="1:10" ht="10.5">
      <c r="A19" s="27" t="str">
        <f>'Форма 4'!A152</f>
        <v>14.</v>
      </c>
      <c r="B19" s="26" t="s">
        <v>237</v>
      </c>
      <c r="C19" s="26" t="s">
        <v>237</v>
      </c>
      <c r="D19" s="26" t="s">
        <v>238</v>
      </c>
      <c r="E19" s="26" t="s">
        <v>238</v>
      </c>
      <c r="F19" s="26" t="s">
        <v>239</v>
      </c>
      <c r="G19" s="26" t="s">
        <v>237</v>
      </c>
      <c r="H19" s="26" t="s">
        <v>238</v>
      </c>
      <c r="I19" s="26" t="s">
        <v>240</v>
      </c>
      <c r="J19" s="26" t="s">
        <v>238</v>
      </c>
    </row>
    <row r="20" spans="1:10" ht="10.5">
      <c r="A20" s="27" t="str">
        <f>'Форма 4'!A161</f>
        <v>15.</v>
      </c>
      <c r="B20" s="26" t="s">
        <v>237</v>
      </c>
      <c r="C20" s="26" t="s">
        <v>237</v>
      </c>
      <c r="D20" s="26" t="s">
        <v>238</v>
      </c>
      <c r="E20" s="26" t="s">
        <v>238</v>
      </c>
      <c r="F20" s="26" t="s">
        <v>239</v>
      </c>
      <c r="G20" s="26" t="s">
        <v>238</v>
      </c>
      <c r="H20" s="26" t="s">
        <v>238</v>
      </c>
      <c r="I20" s="26" t="s">
        <v>240</v>
      </c>
      <c r="J20" s="26" t="s">
        <v>238</v>
      </c>
    </row>
    <row r="21" spans="1:10" ht="10.5">
      <c r="A21" s="27" t="str">
        <f>'Форма 4'!A172</f>
        <v>16.</v>
      </c>
      <c r="B21" s="26" t="s">
        <v>237</v>
      </c>
      <c r="C21" s="26" t="s">
        <v>237</v>
      </c>
      <c r="D21" s="26" t="s">
        <v>238</v>
      </c>
      <c r="E21" s="26" t="s">
        <v>238</v>
      </c>
      <c r="F21" s="26" t="s">
        <v>239</v>
      </c>
      <c r="G21" s="26" t="s">
        <v>238</v>
      </c>
      <c r="H21" s="26" t="s">
        <v>238</v>
      </c>
      <c r="I21" s="26" t="s">
        <v>240</v>
      </c>
      <c r="J21" s="26" t="s">
        <v>238</v>
      </c>
    </row>
    <row r="22" spans="1:10" ht="10.5">
      <c r="A22" s="27" t="str">
        <f>'Форма 4'!A181</f>
        <v>17.</v>
      </c>
      <c r="B22" s="26" t="s">
        <v>237</v>
      </c>
      <c r="C22" s="26" t="s">
        <v>237</v>
      </c>
      <c r="D22" s="26" t="s">
        <v>238</v>
      </c>
      <c r="E22" s="26" t="s">
        <v>238</v>
      </c>
      <c r="F22" s="26" t="s">
        <v>239</v>
      </c>
      <c r="G22" s="26" t="s">
        <v>238</v>
      </c>
      <c r="H22" s="26" t="s">
        <v>238</v>
      </c>
      <c r="I22" s="26" t="s">
        <v>240</v>
      </c>
      <c r="J22" s="26" t="s">
        <v>238</v>
      </c>
    </row>
    <row r="23" spans="1:10" ht="10.5">
      <c r="A23" s="27" t="str">
        <f>'Форма 4'!A191</f>
        <v>18.</v>
      </c>
      <c r="B23" s="26" t="s">
        <v>237</v>
      </c>
      <c r="C23" s="26" t="s">
        <v>237</v>
      </c>
      <c r="D23" s="26" t="s">
        <v>238</v>
      </c>
      <c r="E23" s="26" t="s">
        <v>238</v>
      </c>
      <c r="F23" s="26" t="s">
        <v>239</v>
      </c>
      <c r="G23" s="26" t="s">
        <v>238</v>
      </c>
      <c r="H23" s="26" t="s">
        <v>238</v>
      </c>
      <c r="I23" s="26" t="s">
        <v>240</v>
      </c>
      <c r="J23" s="26" t="s">
        <v>238</v>
      </c>
    </row>
    <row r="24" spans="1:10" ht="10.5">
      <c r="A24" s="27" t="str">
        <f>'Форма 4'!A200</f>
        <v>19.</v>
      </c>
      <c r="B24" s="26" t="s">
        <v>237</v>
      </c>
      <c r="C24" s="26" t="s">
        <v>237</v>
      </c>
      <c r="D24" s="26" t="s">
        <v>238</v>
      </c>
      <c r="E24" s="26" t="s">
        <v>238</v>
      </c>
      <c r="F24" s="26" t="s">
        <v>239</v>
      </c>
      <c r="G24" s="26" t="s">
        <v>238</v>
      </c>
      <c r="H24" s="26" t="s">
        <v>238</v>
      </c>
      <c r="I24" s="26" t="s">
        <v>240</v>
      </c>
      <c r="J24" s="26" t="s">
        <v>238</v>
      </c>
    </row>
    <row r="25" spans="1:10" ht="10.5">
      <c r="A25" s="27" t="str">
        <f>'Форма 4'!A210</f>
        <v>20.</v>
      </c>
      <c r="B25" s="26" t="s">
        <v>237</v>
      </c>
      <c r="C25" s="26" t="s">
        <v>237</v>
      </c>
      <c r="D25" s="26" t="s">
        <v>238</v>
      </c>
      <c r="E25" s="26" t="s">
        <v>238</v>
      </c>
      <c r="F25" s="26" t="s">
        <v>239</v>
      </c>
      <c r="G25" s="26" t="s">
        <v>238</v>
      </c>
      <c r="H25" s="26" t="s">
        <v>238</v>
      </c>
      <c r="I25" s="26" t="s">
        <v>240</v>
      </c>
      <c r="J25" s="26" t="s">
        <v>238</v>
      </c>
    </row>
    <row r="26" spans="1:10" ht="10.5">
      <c r="A26" s="27" t="str">
        <f>'Форма 4'!A220</f>
        <v>21.</v>
      </c>
      <c r="B26" s="26" t="s">
        <v>237</v>
      </c>
      <c r="C26" s="26" t="s">
        <v>237</v>
      </c>
      <c r="D26" s="26" t="s">
        <v>238</v>
      </c>
      <c r="E26" s="26" t="s">
        <v>238</v>
      </c>
      <c r="F26" s="26" t="s">
        <v>239</v>
      </c>
      <c r="G26" s="26" t="s">
        <v>238</v>
      </c>
      <c r="H26" s="26" t="s">
        <v>238</v>
      </c>
      <c r="I26" s="26" t="s">
        <v>240</v>
      </c>
      <c r="J26" s="26" t="s">
        <v>238</v>
      </c>
    </row>
    <row r="27" spans="1:10" ht="10.5">
      <c r="A27" s="27" t="str">
        <f>'Форма 4'!A230</f>
        <v>22.</v>
      </c>
      <c r="B27" s="26" t="s">
        <v>237</v>
      </c>
      <c r="C27" s="26" t="s">
        <v>237</v>
      </c>
      <c r="D27" s="26" t="s">
        <v>238</v>
      </c>
      <c r="E27" s="26" t="s">
        <v>238</v>
      </c>
      <c r="F27" s="26" t="s">
        <v>239</v>
      </c>
      <c r="G27" s="26" t="s">
        <v>237</v>
      </c>
      <c r="H27" s="26" t="s">
        <v>238</v>
      </c>
      <c r="I27" s="26" t="s">
        <v>240</v>
      </c>
      <c r="J27" s="26" t="s">
        <v>238</v>
      </c>
    </row>
    <row r="28" spans="1:10" ht="10.5">
      <c r="A28" s="27" t="str">
        <f>'Форма 4'!A239</f>
        <v>23.</v>
      </c>
      <c r="B28" s="26" t="s">
        <v>237</v>
      </c>
      <c r="C28" s="26" t="s">
        <v>238</v>
      </c>
      <c r="D28" s="26" t="s">
        <v>238</v>
      </c>
      <c r="E28" s="26" t="s">
        <v>238</v>
      </c>
      <c r="F28" s="26" t="s">
        <v>241</v>
      </c>
      <c r="G28" s="26" t="s">
        <v>237</v>
      </c>
      <c r="H28" s="26" t="s">
        <v>238</v>
      </c>
      <c r="I28" s="26" t="s">
        <v>237</v>
      </c>
      <c r="J28" s="26" t="s">
        <v>238</v>
      </c>
    </row>
    <row r="29" spans="1:10" ht="10.5">
      <c r="A29" s="27" t="str">
        <f>'Форма 4'!A248</f>
        <v>24.</v>
      </c>
      <c r="B29" s="26" t="s">
        <v>237</v>
      </c>
      <c r="C29" s="26" t="s">
        <v>237</v>
      </c>
      <c r="D29" s="26" t="s">
        <v>238</v>
      </c>
      <c r="E29" s="26" t="s">
        <v>238</v>
      </c>
      <c r="F29" s="26" t="s">
        <v>239</v>
      </c>
      <c r="G29" s="26" t="s">
        <v>238</v>
      </c>
      <c r="H29" s="26" t="s">
        <v>238</v>
      </c>
      <c r="I29" s="26" t="s">
        <v>240</v>
      </c>
      <c r="J29" s="26" t="s">
        <v>238</v>
      </c>
    </row>
    <row r="30" spans="1:10" ht="10.5">
      <c r="A30" s="27" t="str">
        <f>'Форма 4'!A258</f>
        <v>25.</v>
      </c>
      <c r="B30" s="26" t="s">
        <v>237</v>
      </c>
      <c r="C30" s="26" t="s">
        <v>237</v>
      </c>
      <c r="D30" s="26" t="s">
        <v>238</v>
      </c>
      <c r="E30" s="26" t="s">
        <v>238</v>
      </c>
      <c r="F30" s="26" t="s">
        <v>241</v>
      </c>
      <c r="G30" s="26" t="s">
        <v>238</v>
      </c>
      <c r="H30" s="26" t="s">
        <v>238</v>
      </c>
      <c r="I30" s="26" t="s">
        <v>239</v>
      </c>
      <c r="J30" s="26" t="s">
        <v>238</v>
      </c>
    </row>
    <row r="31" spans="1:10" ht="10.5">
      <c r="A31" s="27" t="str">
        <f>'Форма 4'!A267</f>
        <v>26.</v>
      </c>
      <c r="B31" s="26" t="s">
        <v>237</v>
      </c>
      <c r="C31" s="26" t="s">
        <v>237</v>
      </c>
      <c r="D31" s="26" t="s">
        <v>238</v>
      </c>
      <c r="E31" s="26" t="s">
        <v>238</v>
      </c>
      <c r="F31" s="26" t="s">
        <v>241</v>
      </c>
      <c r="G31" s="26" t="s">
        <v>237</v>
      </c>
      <c r="H31" s="26" t="s">
        <v>238</v>
      </c>
      <c r="I31" s="26" t="s">
        <v>239</v>
      </c>
      <c r="J31" s="26" t="s">
        <v>238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9"/>
      <c r="B2" s="65"/>
      <c r="C2" s="65"/>
      <c r="D2" s="66"/>
      <c r="E2" s="65"/>
      <c r="F2" s="66"/>
      <c r="G2" s="66"/>
      <c r="H2" s="66"/>
      <c r="I2" s="66"/>
      <c r="J2" s="66"/>
      <c r="N2" s="29"/>
    </row>
    <row r="3" spans="1:14" ht="10.5">
      <c r="A3" s="25"/>
      <c r="B3" s="61" t="s">
        <v>180</v>
      </c>
      <c r="C3" s="61"/>
      <c r="D3" s="61"/>
      <c r="E3" s="61"/>
      <c r="F3" s="61"/>
      <c r="G3" s="61"/>
      <c r="H3" s="61"/>
      <c r="I3" s="61"/>
      <c r="J3" s="61"/>
      <c r="N3" s="29"/>
    </row>
    <row r="4" spans="1:14" ht="10.5">
      <c r="A4" s="25"/>
      <c r="B4" s="61" t="s">
        <v>181</v>
      </c>
      <c r="C4" s="61"/>
      <c r="D4" s="61"/>
      <c r="E4" s="61"/>
      <c r="F4" s="61"/>
      <c r="G4" s="61"/>
      <c r="H4" s="61"/>
      <c r="I4" s="61"/>
      <c r="J4" s="61"/>
      <c r="N4" s="29"/>
    </row>
    <row r="5" spans="1:14" ht="10.5">
      <c r="A5" s="59"/>
      <c r="B5" s="65"/>
      <c r="C5" s="65"/>
      <c r="D5" s="66"/>
      <c r="E5" s="65"/>
      <c r="F5" s="66"/>
      <c r="G5" s="66"/>
      <c r="H5" s="66"/>
      <c r="I5" s="66"/>
      <c r="J5" s="66"/>
      <c r="N5" s="29"/>
    </row>
    <row r="6" spans="1:13" s="24" customFormat="1" ht="10.5">
      <c r="A6" s="7"/>
      <c r="B6" s="24" t="s">
        <v>242</v>
      </c>
      <c r="C6" s="24" t="s">
        <v>243</v>
      </c>
      <c r="D6" s="30" t="s">
        <v>244</v>
      </c>
      <c r="E6" s="24" t="s">
        <v>245</v>
      </c>
      <c r="F6" s="24" t="s">
        <v>246</v>
      </c>
      <c r="G6" s="24" t="s">
        <v>247</v>
      </c>
      <c r="H6" s="24" t="s">
        <v>248</v>
      </c>
      <c r="I6" s="24" t="s">
        <v>249</v>
      </c>
      <c r="J6" s="24" t="s">
        <v>250</v>
      </c>
      <c r="K6" s="24" t="s">
        <v>251</v>
      </c>
      <c r="L6" s="24" t="s">
        <v>252</v>
      </c>
      <c r="M6" s="24" t="s">
        <v>253</v>
      </c>
    </row>
    <row r="7" spans="1:14" ht="10.5">
      <c r="A7" s="23">
        <v>1</v>
      </c>
      <c r="B7" s="6" t="s">
        <v>93</v>
      </c>
      <c r="C7" s="26" t="s">
        <v>254</v>
      </c>
      <c r="D7" s="29">
        <v>0</v>
      </c>
      <c r="E7" s="29"/>
      <c r="F7" s="22">
        <f>ROUND(SUM('Базовые цены с учетом расхода'!B6:B31),2)</f>
        <v>66410.81</v>
      </c>
      <c r="G7" s="22">
        <f>ROUND(SUM('Базовые цены с учетом расхода'!C6:C31),2)</f>
        <v>12426.36</v>
      </c>
      <c r="H7" s="22">
        <f>ROUND(SUM('Базовые цены с учетом расхода'!D6:D31),2)</f>
        <v>1501.93</v>
      </c>
      <c r="I7" s="22">
        <f>ROUND(SUM('Базовые цены с учетом расхода'!E6:E31),2)</f>
        <v>30.59</v>
      </c>
      <c r="J7" s="31" t="e">
        <f>ROUND(SUM('Базовые цены с учетом расхода'!I6:I31),8)</f>
        <v>#NAME?</v>
      </c>
      <c r="K7" s="31" t="e">
        <f>ROUND(SUM('Базовые цены с учетом расхода'!K6:K31),8)</f>
        <v>#NAME?</v>
      </c>
      <c r="L7" s="22">
        <f>ROUND(SUM('Базовые цены с учетом расхода'!F6:F31),2)</f>
        <v>52482.52</v>
      </c>
      <c r="N7" s="26" t="s">
        <v>237</v>
      </c>
    </row>
    <row r="8" spans="1:14" ht="10.5">
      <c r="A8" s="23">
        <v>2</v>
      </c>
      <c r="B8" s="6" t="s">
        <v>94</v>
      </c>
      <c r="C8" s="26" t="s">
        <v>255</v>
      </c>
      <c r="D8" s="29">
        <v>0</v>
      </c>
      <c r="F8" s="22">
        <f>ROUND(SUMIF(Определители!I6:I31,"= ",'Базовые цены с учетом расхода'!B6:B31),2)</f>
        <v>0</v>
      </c>
      <c r="G8" s="22">
        <f>ROUND(SUMIF(Определители!I6:I31,"= ",'Базовые цены с учетом расхода'!C6:C31),2)</f>
        <v>0</v>
      </c>
      <c r="H8" s="22">
        <f>ROUND(SUMIF(Определители!I6:I31,"= ",'Базовые цены с учетом расхода'!D6:D31),2)</f>
        <v>0</v>
      </c>
      <c r="I8" s="22">
        <f>ROUND(SUMIF(Определители!I6:I31,"= ",'Базовые цены с учетом расхода'!E6:E31),2)</f>
        <v>0</v>
      </c>
      <c r="J8" s="31">
        <f>ROUND(SUMIF(Определители!I6:I31,"= ",'Базовые цены с учетом расхода'!I6:I31),8)</f>
        <v>0</v>
      </c>
      <c r="K8" s="31">
        <f>ROUND(SUMIF(Определители!I6:I31,"= ",'Базовые цены с учетом расхода'!K6:K31),8)</f>
        <v>0</v>
      </c>
      <c r="L8" s="22">
        <f>ROUND(SUMIF(Определители!I6:I31,"= ",'Базовые цены с учетом расхода'!F6:F31),2)</f>
        <v>0</v>
      </c>
      <c r="N8" s="26" t="s">
        <v>239</v>
      </c>
    </row>
    <row r="9" spans="1:14" ht="10.5">
      <c r="A9" s="23">
        <v>3</v>
      </c>
      <c r="B9" s="6" t="s">
        <v>95</v>
      </c>
      <c r="C9" s="26" t="s">
        <v>255</v>
      </c>
      <c r="D9" s="29">
        <v>0</v>
      </c>
      <c r="F9" s="22" t="e">
        <f>ROUND(СУММПРОИЗВЕСЛИ(0.01,Определители!I6:I31," ",'Базовые цены с учетом расхода'!B6:B31,Начисления!X6:X31,0),2)</f>
        <v>#NAME?</v>
      </c>
      <c r="G9" s="22"/>
      <c r="H9" s="22"/>
      <c r="I9" s="22"/>
      <c r="J9" s="31"/>
      <c r="K9" s="31"/>
      <c r="L9" s="22"/>
      <c r="N9" s="26" t="s">
        <v>256</v>
      </c>
    </row>
    <row r="10" spans="1:14" ht="10.5">
      <c r="A10" s="23">
        <v>4</v>
      </c>
      <c r="B10" s="6" t="s">
        <v>96</v>
      </c>
      <c r="C10" s="26" t="s">
        <v>255</v>
      </c>
      <c r="D10" s="29">
        <v>0</v>
      </c>
      <c r="F10" s="22" t="e">
        <f>ROUND(СУММПРОИЗВЕСЛИ(0.01,Определители!I6:I31," ",'Базовые цены с учетом расхода'!B6:B31,Начисления!Y6:Y31,0),2)</f>
        <v>#NAME?</v>
      </c>
      <c r="G10" s="22"/>
      <c r="H10" s="22"/>
      <c r="I10" s="22"/>
      <c r="J10" s="31"/>
      <c r="K10" s="31"/>
      <c r="L10" s="22"/>
      <c r="N10" s="26" t="s">
        <v>240</v>
      </c>
    </row>
    <row r="11" spans="1:14" ht="10.5">
      <c r="A11" s="23">
        <v>5</v>
      </c>
      <c r="B11" s="6" t="s">
        <v>97</v>
      </c>
      <c r="C11" s="26" t="s">
        <v>255</v>
      </c>
      <c r="D11" s="29">
        <v>0</v>
      </c>
      <c r="F11" s="22" t="e">
        <f>ROUND(ТРАНСПРАСХОД(Определители!B6:B31,Определители!H6:H31,Определители!I6:I31,'Базовые цены с учетом расхода'!B6:B31,Начисления!Z6:Z31,Начисления!AA6:AA31),2)</f>
        <v>#NAME?</v>
      </c>
      <c r="G11" s="22"/>
      <c r="H11" s="22"/>
      <c r="I11" s="22"/>
      <c r="J11" s="31"/>
      <c r="K11" s="31"/>
      <c r="L11" s="22"/>
      <c r="N11" s="26" t="s">
        <v>257</v>
      </c>
    </row>
    <row r="12" spans="1:14" ht="10.5">
      <c r="A12" s="23">
        <v>6</v>
      </c>
      <c r="B12" s="6" t="s">
        <v>98</v>
      </c>
      <c r="C12" s="26" t="s">
        <v>255</v>
      </c>
      <c r="D12" s="29">
        <v>0</v>
      </c>
      <c r="F12" s="22" t="e">
        <f>ROUND(СУММПРОИЗВЕСЛИ(0.01,Определители!I6:I31," ",'Базовые цены с учетом расхода'!B6:B31,Начисления!AC6:AC31,0),2)</f>
        <v>#NAME?</v>
      </c>
      <c r="G12" s="22"/>
      <c r="H12" s="22"/>
      <c r="I12" s="22"/>
      <c r="J12" s="31"/>
      <c r="K12" s="31"/>
      <c r="L12" s="22"/>
      <c r="N12" s="26" t="s">
        <v>258</v>
      </c>
    </row>
    <row r="13" spans="1:14" ht="10.5">
      <c r="A13" s="23">
        <v>7</v>
      </c>
      <c r="B13" s="6" t="s">
        <v>99</v>
      </c>
      <c r="C13" s="26" t="s">
        <v>255</v>
      </c>
      <c r="D13" s="29">
        <v>0</v>
      </c>
      <c r="F13" s="22" t="e">
        <f>ROUND(СУММПРОИЗВЕСЛИ(0.01,Определители!I6:I31," ",'Базовые цены с учетом расхода'!B6:B31,Начисления!AF6:AF31,0),2)</f>
        <v>#NAME?</v>
      </c>
      <c r="G13" s="22"/>
      <c r="H13" s="22"/>
      <c r="I13" s="22"/>
      <c r="J13" s="31"/>
      <c r="K13" s="31"/>
      <c r="L13" s="22"/>
      <c r="N13" s="26" t="s">
        <v>259</v>
      </c>
    </row>
    <row r="14" spans="1:14" ht="10.5">
      <c r="A14" s="23">
        <v>8</v>
      </c>
      <c r="B14" s="6" t="s">
        <v>100</v>
      </c>
      <c r="C14" s="26" t="s">
        <v>255</v>
      </c>
      <c r="D14" s="29">
        <v>0</v>
      </c>
      <c r="F14" s="22" t="e">
        <f>ROUND(ЗАГОТСКЛАДРАСХОД(Определители!B6:B31,Определители!H6:H31,Определители!I6:I31,'Базовые цены с учетом расхода'!B6:B31,Начисления!X6:X31,Начисления!Y6:Y31,Начисления!Z6:Z31,Начисления!AA6:AA31,Начисления!AB6:AB31,Начисления!AC6:AC31,Начисления!AF6:AF31),2)</f>
        <v>#NAME?</v>
      </c>
      <c r="G14" s="22"/>
      <c r="H14" s="22"/>
      <c r="I14" s="22"/>
      <c r="J14" s="31"/>
      <c r="K14" s="31"/>
      <c r="L14" s="22"/>
      <c r="N14" s="26" t="s">
        <v>260</v>
      </c>
    </row>
    <row r="15" spans="1:14" ht="10.5">
      <c r="A15" s="23">
        <v>9</v>
      </c>
      <c r="B15" s="6" t="s">
        <v>101</v>
      </c>
      <c r="C15" s="26" t="s">
        <v>255</v>
      </c>
      <c r="D15" s="29">
        <v>0</v>
      </c>
      <c r="F15" s="22" t="e">
        <f>ROUND(СУММПРОИЗВЕСЛИ(1,Определители!I6:I31," ",'Базовые цены с учетом расхода'!M6:M31,Начисления!I6:I31,0),2)</f>
        <v>#NAME?</v>
      </c>
      <c r="G15" s="22"/>
      <c r="H15" s="22"/>
      <c r="I15" s="22"/>
      <c r="J15" s="31"/>
      <c r="K15" s="31"/>
      <c r="L15" s="22"/>
      <c r="N15" s="26" t="s">
        <v>261</v>
      </c>
    </row>
    <row r="16" spans="1:14" ht="10.5">
      <c r="A16" s="23">
        <v>10</v>
      </c>
      <c r="B16" s="6" t="s">
        <v>102</v>
      </c>
      <c r="C16" s="26" t="s">
        <v>262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263</v>
      </c>
    </row>
    <row r="17" spans="1:14" ht="10.5">
      <c r="A17" s="23">
        <v>11</v>
      </c>
      <c r="B17" s="6" t="s">
        <v>103</v>
      </c>
      <c r="C17" s="26" t="s">
        <v>262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264</v>
      </c>
    </row>
    <row r="18" spans="1:14" ht="10.5">
      <c r="A18" s="23">
        <v>12</v>
      </c>
      <c r="B18" s="6" t="s">
        <v>104</v>
      </c>
      <c r="C18" s="26" t="s">
        <v>255</v>
      </c>
      <c r="D18" s="29">
        <v>0</v>
      </c>
      <c r="F18" s="22">
        <f>ROUND(SUMIF(Определители!I6:I31,"=1",'Базовые цены с учетом расхода'!B6:B31),2)</f>
        <v>362.96</v>
      </c>
      <c r="G18" s="22">
        <f>ROUND(SUMIF(Определители!I6:I31,"=1",'Базовые цены с учетом расхода'!C6:C31),2)</f>
        <v>0</v>
      </c>
      <c r="H18" s="22">
        <f>ROUND(SUMIF(Определители!I6:I31,"=1",'Базовые цены с учетом расхода'!D6:D31),2)</f>
        <v>0</v>
      </c>
      <c r="I18" s="22">
        <f>ROUND(SUMIF(Определители!I6:I31,"=1",'Базовые цены с учетом расхода'!E6:E31),2)</f>
        <v>0</v>
      </c>
      <c r="J18" s="31" t="e">
        <f>ROUND(SUMIF(Определители!I6:I31,"=1",'Базовые цены с учетом расхода'!I6:I31),8)</f>
        <v>#NAME?</v>
      </c>
      <c r="K18" s="31" t="e">
        <f>ROUND(SUMIF(Определители!I6:I31,"=1",'Базовые цены с учетом расхода'!K6:K31),8)</f>
        <v>#NAME?</v>
      </c>
      <c r="L18" s="22">
        <f>ROUND(SUMIF(Определители!I6:I31,"=1",'Базовые цены с учетом расхода'!F6:F31),2)</f>
        <v>362.96</v>
      </c>
      <c r="N18" s="26" t="s">
        <v>265</v>
      </c>
    </row>
    <row r="19" spans="1:14" ht="10.5">
      <c r="A19" s="23">
        <v>13</v>
      </c>
      <c r="B19" s="6" t="s">
        <v>105</v>
      </c>
      <c r="C19" s="26" t="s">
        <v>255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266</v>
      </c>
    </row>
    <row r="20" spans="1:14" ht="10.5">
      <c r="A20" s="23">
        <v>14</v>
      </c>
      <c r="B20" s="6" t="s">
        <v>106</v>
      </c>
      <c r="C20" s="26" t="s">
        <v>255</v>
      </c>
      <c r="D20" s="29">
        <v>0</v>
      </c>
      <c r="F20" s="22"/>
      <c r="G20" s="22">
        <f>ROUND(SUMIF(Определители!I6:I31,"=1",'Базовые цены с учетом расхода'!U6:U31),2)</f>
        <v>0</v>
      </c>
      <c r="H20" s="22"/>
      <c r="I20" s="22"/>
      <c r="J20" s="31"/>
      <c r="K20" s="31"/>
      <c r="L20" s="22"/>
      <c r="N20" s="26" t="s">
        <v>267</v>
      </c>
    </row>
    <row r="21" spans="1:14" ht="10.5">
      <c r="A21" s="23">
        <v>15</v>
      </c>
      <c r="B21" s="6" t="s">
        <v>107</v>
      </c>
      <c r="C21" s="26" t="s">
        <v>255</v>
      </c>
      <c r="D21" s="29">
        <v>0</v>
      </c>
      <c r="F21" s="22">
        <f>ROUND(SUMIF(Определители!I6:I31,"=1",'Базовые цены с учетом расхода'!V6:V31),2)</f>
        <v>0</v>
      </c>
      <c r="G21" s="22"/>
      <c r="H21" s="22"/>
      <c r="I21" s="22"/>
      <c r="J21" s="31"/>
      <c r="K21" s="31"/>
      <c r="L21" s="22"/>
      <c r="N21" s="26" t="s">
        <v>268</v>
      </c>
    </row>
    <row r="22" spans="1:14" ht="10.5">
      <c r="A22" s="23">
        <v>16</v>
      </c>
      <c r="B22" s="6" t="s">
        <v>108</v>
      </c>
      <c r="C22" s="26" t="s">
        <v>255</v>
      </c>
      <c r="D22" s="29">
        <v>0</v>
      </c>
      <c r="F22" s="22" t="e">
        <f>ROUND(СУММЕСЛИ2(Определители!I6:I31,"1",Определители!G6:G31,"1",'Базовые цены с учетом расхода'!B6:B31),2)</f>
        <v>#NAME?</v>
      </c>
      <c r="G22" s="22"/>
      <c r="H22" s="22"/>
      <c r="I22" s="22"/>
      <c r="J22" s="31"/>
      <c r="K22" s="31"/>
      <c r="L22" s="22"/>
      <c r="N22" s="26" t="s">
        <v>269</v>
      </c>
    </row>
    <row r="23" spans="1:14" ht="10.5">
      <c r="A23" s="23">
        <v>17</v>
      </c>
      <c r="B23" s="6" t="s">
        <v>109</v>
      </c>
      <c r="C23" s="26" t="s">
        <v>255</v>
      </c>
      <c r="D23" s="29">
        <v>0</v>
      </c>
      <c r="F23" s="22">
        <f>ROUND(SUMIF(Определители!I6:I31,"=1",'Базовые цены с учетом расхода'!H6:H31),2)</f>
        <v>0</v>
      </c>
      <c r="G23" s="22"/>
      <c r="H23" s="22"/>
      <c r="I23" s="22"/>
      <c r="J23" s="31"/>
      <c r="K23" s="31"/>
      <c r="L23" s="22"/>
      <c r="N23" s="26" t="s">
        <v>270</v>
      </c>
    </row>
    <row r="24" spans="1:14" ht="10.5">
      <c r="A24" s="23">
        <v>18</v>
      </c>
      <c r="B24" s="6" t="s">
        <v>110</v>
      </c>
      <c r="C24" s="26" t="s">
        <v>255</v>
      </c>
      <c r="D24" s="29">
        <v>0</v>
      </c>
      <c r="F24" s="22">
        <f>ROUND(SUMIF(Определители!I6:I31,"=1",'Базовые цены с учетом расхода'!N6:N31),2)</f>
        <v>0</v>
      </c>
      <c r="G24" s="22"/>
      <c r="H24" s="22"/>
      <c r="I24" s="22"/>
      <c r="J24" s="31"/>
      <c r="K24" s="31"/>
      <c r="L24" s="22"/>
      <c r="N24" s="26" t="s">
        <v>271</v>
      </c>
    </row>
    <row r="25" spans="1:14" ht="10.5">
      <c r="A25" s="23">
        <v>19</v>
      </c>
      <c r="B25" s="6" t="s">
        <v>111</v>
      </c>
      <c r="C25" s="26" t="s">
        <v>255</v>
      </c>
      <c r="D25" s="29">
        <v>0</v>
      </c>
      <c r="F25" s="22">
        <f>ROUND(SUMIF(Определители!I6:I31,"=1",'Базовые цены с учетом расхода'!O6:O31),2)</f>
        <v>0</v>
      </c>
      <c r="G25" s="22"/>
      <c r="H25" s="22"/>
      <c r="I25" s="22"/>
      <c r="J25" s="31"/>
      <c r="K25" s="31"/>
      <c r="L25" s="22"/>
      <c r="N25" s="26" t="s">
        <v>272</v>
      </c>
    </row>
    <row r="26" spans="1:14" ht="10.5">
      <c r="A26" s="23">
        <v>20</v>
      </c>
      <c r="B26" s="6" t="s">
        <v>102</v>
      </c>
      <c r="C26" s="26" t="s">
        <v>255</v>
      </c>
      <c r="D26" s="29">
        <v>0</v>
      </c>
      <c r="F26" s="22" t="e">
        <f>ROUND(СУММПРОИЗВЕСЛИ(1,Определители!I6:I31," ",'Базовые цены с учетом расхода'!M6:M31,Начисления!I6:I31,0),2)</f>
        <v>#NAME?</v>
      </c>
      <c r="G26" s="22"/>
      <c r="H26" s="22"/>
      <c r="I26" s="22"/>
      <c r="J26" s="31"/>
      <c r="K26" s="31"/>
      <c r="L26" s="22"/>
      <c r="N26" s="26" t="s">
        <v>273</v>
      </c>
    </row>
    <row r="27" spans="1:14" ht="10.5">
      <c r="A27" s="23">
        <v>21</v>
      </c>
      <c r="B27" s="6" t="s">
        <v>112</v>
      </c>
      <c r="C27" s="26" t="s">
        <v>262</v>
      </c>
      <c r="D27" s="29">
        <v>0</v>
      </c>
      <c r="F27" s="22">
        <f>ROUND((F18+F24+F25),2)</f>
        <v>362.96</v>
      </c>
      <c r="G27" s="22"/>
      <c r="H27" s="22"/>
      <c r="I27" s="22"/>
      <c r="J27" s="31"/>
      <c r="K27" s="31"/>
      <c r="L27" s="22"/>
      <c r="N27" s="26" t="s">
        <v>274</v>
      </c>
    </row>
    <row r="28" spans="1:14" ht="10.5">
      <c r="A28" s="23">
        <v>22</v>
      </c>
      <c r="B28" s="6" t="s">
        <v>113</v>
      </c>
      <c r="C28" s="26" t="s">
        <v>255</v>
      </c>
      <c r="D28" s="29">
        <v>0</v>
      </c>
      <c r="F28" s="22">
        <f>ROUND(SUMIF(Определители!I6:I31,"=2",'Базовые цены с учетом расхода'!B6:B31),2)</f>
        <v>49.66</v>
      </c>
      <c r="G28" s="22">
        <f>ROUND(SUMIF(Определители!I6:I31,"=2",'Базовые цены с учетом расхода'!C6:C31),2)</f>
        <v>0</v>
      </c>
      <c r="H28" s="22">
        <f>ROUND(SUMIF(Определители!I6:I31,"=2",'Базовые цены с учетом расхода'!D6:D31),2)</f>
        <v>17.28</v>
      </c>
      <c r="I28" s="22">
        <f>ROUND(SUMIF(Определители!I6:I31,"=2",'Базовые цены с учетом расхода'!E6:E31),2)</f>
        <v>0</v>
      </c>
      <c r="J28" s="31" t="e">
        <f>ROUND(SUMIF(Определители!I6:I31,"=2",'Базовые цены с учетом расхода'!I6:I31),8)</f>
        <v>#NAME?</v>
      </c>
      <c r="K28" s="31" t="e">
        <f>ROUND(SUMIF(Определители!I6:I31,"=2",'Базовые цены с учетом расхода'!K6:K31),8)</f>
        <v>#NAME?</v>
      </c>
      <c r="L28" s="22">
        <f>ROUND(SUMIF(Определители!I6:I31,"=2",'Базовые цены с учетом расхода'!F6:F31),2)</f>
        <v>32.38</v>
      </c>
      <c r="N28" s="26" t="s">
        <v>275</v>
      </c>
    </row>
    <row r="29" spans="1:14" ht="10.5">
      <c r="A29" s="23">
        <v>23</v>
      </c>
      <c r="B29" s="6" t="s">
        <v>105</v>
      </c>
      <c r="C29" s="26" t="s">
        <v>255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276</v>
      </c>
    </row>
    <row r="30" spans="1:14" ht="10.5">
      <c r="A30" s="23">
        <v>24</v>
      </c>
      <c r="B30" s="6" t="s">
        <v>114</v>
      </c>
      <c r="C30" s="26" t="s">
        <v>255</v>
      </c>
      <c r="D30" s="29">
        <v>0</v>
      </c>
      <c r="F30" s="22">
        <f>ROUND(SUMIF(Определители!G6:G31,"=1",'Базовые цены с учетом расхода'!F6:F31),2)</f>
        <v>3137.74</v>
      </c>
      <c r="G30" s="22"/>
      <c r="H30" s="22"/>
      <c r="I30" s="22"/>
      <c r="J30" s="31"/>
      <c r="K30" s="31"/>
      <c r="L30" s="22"/>
      <c r="N30" s="26" t="s">
        <v>277</v>
      </c>
    </row>
    <row r="31" spans="1:14" ht="10.5">
      <c r="A31" s="23">
        <v>25</v>
      </c>
      <c r="B31" s="6" t="s">
        <v>109</v>
      </c>
      <c r="C31" s="26" t="s">
        <v>255</v>
      </c>
      <c r="D31" s="29">
        <v>0</v>
      </c>
      <c r="F31" s="22">
        <f>ROUND(SUMIF(Определители!I6:I31,"=2",'Базовые цены с учетом расхода'!H6:H31),2)</f>
        <v>0</v>
      </c>
      <c r="G31" s="22"/>
      <c r="H31" s="22"/>
      <c r="I31" s="22"/>
      <c r="J31" s="31"/>
      <c r="K31" s="31"/>
      <c r="L31" s="22"/>
      <c r="N31" s="26" t="s">
        <v>278</v>
      </c>
    </row>
    <row r="32" spans="1:14" ht="10.5">
      <c r="A32" s="23">
        <v>26</v>
      </c>
      <c r="B32" s="6" t="s">
        <v>110</v>
      </c>
      <c r="C32" s="26" t="s">
        <v>255</v>
      </c>
      <c r="D32" s="29">
        <v>0</v>
      </c>
      <c r="F32" s="22">
        <f>ROUND(SUMIF(Определители!I6:I31,"=2",'Базовые цены с учетом расхода'!N6:N31),2)</f>
        <v>0</v>
      </c>
      <c r="G32" s="22"/>
      <c r="H32" s="22"/>
      <c r="I32" s="22"/>
      <c r="J32" s="31"/>
      <c r="K32" s="31"/>
      <c r="L32" s="22"/>
      <c r="N32" s="26" t="s">
        <v>279</v>
      </c>
    </row>
    <row r="33" spans="1:14" ht="10.5">
      <c r="A33" s="23">
        <v>27</v>
      </c>
      <c r="B33" s="6" t="s">
        <v>111</v>
      </c>
      <c r="C33" s="26" t="s">
        <v>255</v>
      </c>
      <c r="D33" s="29">
        <v>0</v>
      </c>
      <c r="F33" s="22">
        <f>ROUND(SUMIF(Определители!I6:I31,"=2",'Базовые цены с учетом расхода'!O6:O31),2)</f>
        <v>0</v>
      </c>
      <c r="G33" s="22"/>
      <c r="H33" s="22"/>
      <c r="I33" s="22"/>
      <c r="J33" s="31"/>
      <c r="K33" s="31"/>
      <c r="L33" s="22"/>
      <c r="N33" s="26" t="s">
        <v>280</v>
      </c>
    </row>
    <row r="34" spans="1:14" ht="10.5">
      <c r="A34" s="23">
        <v>28</v>
      </c>
      <c r="B34" s="6" t="s">
        <v>115</v>
      </c>
      <c r="C34" s="26" t="s">
        <v>262</v>
      </c>
      <c r="D34" s="29">
        <v>0</v>
      </c>
      <c r="F34" s="22">
        <f>ROUND((F28+F32+F33),2)</f>
        <v>49.66</v>
      </c>
      <c r="G34" s="22"/>
      <c r="H34" s="22"/>
      <c r="I34" s="22"/>
      <c r="J34" s="31"/>
      <c r="K34" s="31"/>
      <c r="L34" s="22"/>
      <c r="N34" s="26" t="s">
        <v>281</v>
      </c>
    </row>
    <row r="35" spans="1:14" ht="10.5">
      <c r="A35" s="23">
        <v>29</v>
      </c>
      <c r="B35" s="6" t="s">
        <v>116</v>
      </c>
      <c r="C35" s="26" t="s">
        <v>255</v>
      </c>
      <c r="D35" s="29">
        <v>0</v>
      </c>
      <c r="F35" s="22">
        <f>ROUND(SUMIF(Определители!I6:I31,"=3",'Базовые цены с учетом расхода'!B6:B31),2)</f>
        <v>0</v>
      </c>
      <c r="G35" s="22">
        <f>ROUND(SUMIF(Определители!I6:I31,"=3",'Базовые цены с учетом расхода'!C6:C31),2)</f>
        <v>0</v>
      </c>
      <c r="H35" s="22">
        <f>ROUND(SUMIF(Определители!I6:I31,"=3",'Базовые цены с учетом расхода'!D6:D31),2)</f>
        <v>0</v>
      </c>
      <c r="I35" s="22">
        <f>ROUND(SUMIF(Определители!I6:I31,"=3",'Базовые цены с учетом расхода'!E6:E31),2)</f>
        <v>0</v>
      </c>
      <c r="J35" s="31">
        <f>ROUND(SUMIF(Определители!I6:I31,"=3",'Базовые цены с учетом расхода'!I6:I31),8)</f>
        <v>0</v>
      </c>
      <c r="K35" s="31">
        <f>ROUND(SUMIF(Определители!I6:I31,"=3",'Базовые цены с учетом расхода'!K6:K31),8)</f>
        <v>0</v>
      </c>
      <c r="L35" s="22">
        <f>ROUND(SUMIF(Определители!I6:I31,"=3",'Базовые цены с учетом расхода'!F6:F31),2)</f>
        <v>0</v>
      </c>
      <c r="N35" s="26" t="s">
        <v>282</v>
      </c>
    </row>
    <row r="36" spans="1:14" ht="10.5">
      <c r="A36" s="23">
        <v>30</v>
      </c>
      <c r="B36" s="6" t="s">
        <v>109</v>
      </c>
      <c r="C36" s="26" t="s">
        <v>255</v>
      </c>
      <c r="D36" s="29">
        <v>0</v>
      </c>
      <c r="F36" s="22">
        <f>ROUND(SUMIF(Определители!I6:I31,"=3",'Базовые цены с учетом расхода'!H6:H31),2)</f>
        <v>0</v>
      </c>
      <c r="G36" s="22"/>
      <c r="H36" s="22"/>
      <c r="I36" s="22"/>
      <c r="J36" s="31"/>
      <c r="K36" s="31"/>
      <c r="L36" s="22"/>
      <c r="N36" s="26" t="s">
        <v>283</v>
      </c>
    </row>
    <row r="37" spans="1:14" ht="10.5">
      <c r="A37" s="23">
        <v>31</v>
      </c>
      <c r="B37" s="6" t="s">
        <v>110</v>
      </c>
      <c r="C37" s="26" t="s">
        <v>255</v>
      </c>
      <c r="D37" s="29">
        <v>0</v>
      </c>
      <c r="F37" s="22">
        <f>ROUND(SUMIF(Определители!I6:I31,"=3",'Базовые цены с учетом расхода'!N6:N31),2)</f>
        <v>0</v>
      </c>
      <c r="G37" s="22"/>
      <c r="H37" s="22"/>
      <c r="I37" s="22"/>
      <c r="J37" s="31"/>
      <c r="K37" s="31"/>
      <c r="L37" s="22"/>
      <c r="N37" s="26" t="s">
        <v>284</v>
      </c>
    </row>
    <row r="38" spans="1:14" ht="10.5">
      <c r="A38" s="23">
        <v>32</v>
      </c>
      <c r="B38" s="6" t="s">
        <v>111</v>
      </c>
      <c r="C38" s="26" t="s">
        <v>255</v>
      </c>
      <c r="D38" s="29">
        <v>0</v>
      </c>
      <c r="F38" s="22">
        <f>ROUND(SUMIF(Определители!I6:I31,"=3",'Базовые цены с учетом расхода'!O6:O31),2)</f>
        <v>0</v>
      </c>
      <c r="G38" s="22"/>
      <c r="H38" s="22"/>
      <c r="I38" s="22"/>
      <c r="J38" s="31"/>
      <c r="K38" s="31"/>
      <c r="L38" s="22"/>
      <c r="N38" s="26" t="s">
        <v>285</v>
      </c>
    </row>
    <row r="39" spans="1:14" ht="10.5">
      <c r="A39" s="23">
        <v>33</v>
      </c>
      <c r="B39" s="6" t="s">
        <v>117</v>
      </c>
      <c r="C39" s="26" t="s">
        <v>262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286</v>
      </c>
    </row>
    <row r="40" spans="1:14" ht="10.5">
      <c r="A40" s="23">
        <v>34</v>
      </c>
      <c r="B40" s="6" t="s">
        <v>118</v>
      </c>
      <c r="C40" s="26" t="s">
        <v>255</v>
      </c>
      <c r="D40" s="29">
        <v>0</v>
      </c>
      <c r="F40" s="22">
        <f>ROUND(SUMIF(Определители!I6:I31,"=4",'Базовые цены с учетом расхода'!B6:B31),2)</f>
        <v>65998.19</v>
      </c>
      <c r="G40" s="22">
        <f>ROUND(SUMIF(Определители!I6:I31,"=4",'Базовые цены с учетом расхода'!C6:C31),2)</f>
        <v>12426.36</v>
      </c>
      <c r="H40" s="22">
        <f>ROUND(SUMIF(Определители!I6:I31,"=4",'Базовые цены с учетом расхода'!D6:D31),2)</f>
        <v>1484.65</v>
      </c>
      <c r="I40" s="22">
        <f>ROUND(SUMIF(Определители!I6:I31,"=4",'Базовые цены с учетом расхода'!E6:E31),2)</f>
        <v>30.59</v>
      </c>
      <c r="J40" s="31" t="e">
        <f>ROUND(SUMIF(Определители!I6:I31,"=4",'Базовые цены с учетом расхода'!I6:I31),8)</f>
        <v>#NAME?</v>
      </c>
      <c r="K40" s="31" t="e">
        <f>ROUND(SUMIF(Определители!I6:I31,"=4",'Базовые цены с учетом расхода'!K6:K31),8)</f>
        <v>#NAME?</v>
      </c>
      <c r="L40" s="22">
        <f>ROUND(SUMIF(Определители!I6:I31,"=4",'Базовые цены с учетом расхода'!F6:F31),2)</f>
        <v>52087.18</v>
      </c>
      <c r="N40" s="26" t="s">
        <v>287</v>
      </c>
    </row>
    <row r="41" spans="1:14" ht="10.5">
      <c r="A41" s="23">
        <v>35</v>
      </c>
      <c r="B41" s="6" t="s">
        <v>105</v>
      </c>
      <c r="C41" s="26" t="s">
        <v>255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288</v>
      </c>
    </row>
    <row r="42" spans="1:14" ht="10.5">
      <c r="A42" s="23">
        <v>36</v>
      </c>
      <c r="B42" s="6" t="s">
        <v>119</v>
      </c>
      <c r="C42" s="26" t="s">
        <v>255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289</v>
      </c>
    </row>
    <row r="43" spans="1:14" ht="10.5">
      <c r="A43" s="23">
        <v>37</v>
      </c>
      <c r="B43" s="6" t="s">
        <v>109</v>
      </c>
      <c r="C43" s="26" t="s">
        <v>255</v>
      </c>
      <c r="D43" s="29">
        <v>0</v>
      </c>
      <c r="F43" s="22">
        <f>ROUND(SUMIF(Определители!I6:I31,"=4",'Базовые цены с учетом расхода'!H6:H31),2)</f>
        <v>0</v>
      </c>
      <c r="G43" s="22"/>
      <c r="H43" s="22"/>
      <c r="I43" s="22"/>
      <c r="J43" s="31"/>
      <c r="K43" s="31"/>
      <c r="L43" s="22"/>
      <c r="N43" s="26" t="s">
        <v>290</v>
      </c>
    </row>
    <row r="44" spans="1:14" ht="10.5">
      <c r="A44" s="23">
        <v>38</v>
      </c>
      <c r="B44" s="6" t="s">
        <v>110</v>
      </c>
      <c r="C44" s="26" t="s">
        <v>255</v>
      </c>
      <c r="D44" s="29">
        <v>0</v>
      </c>
      <c r="F44" s="22">
        <f>ROUND(SUMIF(Определители!I6:I31,"=4",'Базовые цены с учетом расхода'!N6:N31),2)</f>
        <v>13296.22</v>
      </c>
      <c r="G44" s="22"/>
      <c r="H44" s="22"/>
      <c r="I44" s="22"/>
      <c r="J44" s="31"/>
      <c r="K44" s="31"/>
      <c r="L44" s="22"/>
      <c r="N44" s="26" t="s">
        <v>291</v>
      </c>
    </row>
    <row r="45" spans="1:14" ht="10.5">
      <c r="A45" s="23">
        <v>39</v>
      </c>
      <c r="B45" s="6" t="s">
        <v>111</v>
      </c>
      <c r="C45" s="26" t="s">
        <v>255</v>
      </c>
      <c r="D45" s="29">
        <v>0</v>
      </c>
      <c r="F45" s="22">
        <f>ROUND(SUMIF(Определители!I6:I31,"=4",'Базовые цены с учетом расхода'!O6:O31),2)</f>
        <v>8317.23</v>
      </c>
      <c r="G45" s="22"/>
      <c r="H45" s="22"/>
      <c r="I45" s="22"/>
      <c r="J45" s="31"/>
      <c r="K45" s="31"/>
      <c r="L45" s="22"/>
      <c r="N45" s="26" t="s">
        <v>292</v>
      </c>
    </row>
    <row r="46" spans="1:14" ht="10.5">
      <c r="A46" s="23">
        <v>40</v>
      </c>
      <c r="B46" s="6" t="s">
        <v>102</v>
      </c>
      <c r="C46" s="26" t="s">
        <v>255</v>
      </c>
      <c r="D46" s="29">
        <v>0</v>
      </c>
      <c r="F46" s="22" t="e">
        <f>ROUND(СУММПРОИЗВЕСЛИ(1,Определители!I6:I31," ",'Базовые цены с учетом расхода'!M6:M31,Начисления!I6:I31,0),2)</f>
        <v>#NAME?</v>
      </c>
      <c r="G46" s="22"/>
      <c r="H46" s="22"/>
      <c r="I46" s="22"/>
      <c r="J46" s="31"/>
      <c r="K46" s="31"/>
      <c r="L46" s="22"/>
      <c r="N46" s="26" t="s">
        <v>293</v>
      </c>
    </row>
    <row r="47" spans="1:14" ht="10.5">
      <c r="A47" s="23">
        <v>41</v>
      </c>
      <c r="B47" s="6" t="s">
        <v>122</v>
      </c>
      <c r="C47" s="26" t="s">
        <v>262</v>
      </c>
      <c r="D47" s="29">
        <v>0</v>
      </c>
      <c r="F47" s="22">
        <f>ROUND((F40+F44+F45),2)</f>
        <v>87611.64</v>
      </c>
      <c r="G47" s="22"/>
      <c r="H47" s="22"/>
      <c r="I47" s="22"/>
      <c r="J47" s="31"/>
      <c r="K47" s="31"/>
      <c r="L47" s="22"/>
      <c r="N47" s="26" t="s">
        <v>294</v>
      </c>
    </row>
    <row r="48" spans="1:14" ht="10.5">
      <c r="A48" s="23">
        <v>42</v>
      </c>
      <c r="B48" s="6" t="s">
        <v>123</v>
      </c>
      <c r="C48" s="26" t="s">
        <v>255</v>
      </c>
      <c r="D48" s="29">
        <v>0</v>
      </c>
      <c r="F48" s="22">
        <f>ROUND(SUMIF(Определители!I6:I31,"=5",'Базовые цены с учетом расхода'!B6:B31),2)</f>
        <v>0</v>
      </c>
      <c r="G48" s="22">
        <f>ROUND(SUMIF(Определители!I6:I31,"=5",'Базовые цены с учетом расхода'!C6:C31),2)</f>
        <v>0</v>
      </c>
      <c r="H48" s="22">
        <f>ROUND(SUMIF(Определители!I6:I31,"=5",'Базовые цены с учетом расхода'!D6:D31),2)</f>
        <v>0</v>
      </c>
      <c r="I48" s="22">
        <f>ROUND(SUMIF(Определители!I6:I31,"=5",'Базовые цены с учетом расхода'!E6:E31),2)</f>
        <v>0</v>
      </c>
      <c r="J48" s="31">
        <f>ROUND(SUMIF(Определители!I6:I31,"=5",'Базовые цены с учетом расхода'!I6:I31),8)</f>
        <v>0</v>
      </c>
      <c r="K48" s="31">
        <f>ROUND(SUMIF(Определители!I6:I31,"=5",'Базовые цены с учетом расхода'!K6:K31),8)</f>
        <v>0</v>
      </c>
      <c r="L48" s="22">
        <f>ROUND(SUMIF(Определители!I6:I31,"=5",'Базовые цены с учетом расхода'!F6:F31),2)</f>
        <v>0</v>
      </c>
      <c r="N48" s="26" t="s">
        <v>295</v>
      </c>
    </row>
    <row r="49" spans="1:14" ht="10.5">
      <c r="A49" s="23">
        <v>43</v>
      </c>
      <c r="B49" s="6" t="s">
        <v>109</v>
      </c>
      <c r="C49" s="26" t="s">
        <v>255</v>
      </c>
      <c r="D49" s="29">
        <v>0</v>
      </c>
      <c r="F49" s="22">
        <f>ROUND(SUMIF(Определители!I6:I31,"=5",'Базовые цены с учетом расхода'!H6:H31),2)</f>
        <v>0</v>
      </c>
      <c r="G49" s="22"/>
      <c r="H49" s="22"/>
      <c r="I49" s="22"/>
      <c r="J49" s="31"/>
      <c r="K49" s="31"/>
      <c r="L49" s="22"/>
      <c r="N49" s="26" t="s">
        <v>296</v>
      </c>
    </row>
    <row r="50" spans="1:14" ht="10.5">
      <c r="A50" s="23">
        <v>44</v>
      </c>
      <c r="B50" s="6" t="s">
        <v>110</v>
      </c>
      <c r="C50" s="26" t="s">
        <v>255</v>
      </c>
      <c r="D50" s="29">
        <v>0</v>
      </c>
      <c r="F50" s="22">
        <f>ROUND(SUMIF(Определители!I6:I31,"=5",'Базовые цены с учетом расхода'!N6:N31),2)</f>
        <v>0</v>
      </c>
      <c r="G50" s="22"/>
      <c r="H50" s="22"/>
      <c r="I50" s="22"/>
      <c r="J50" s="31"/>
      <c r="K50" s="31"/>
      <c r="L50" s="22"/>
      <c r="N50" s="26" t="s">
        <v>297</v>
      </c>
    </row>
    <row r="51" spans="1:14" ht="10.5">
      <c r="A51" s="23">
        <v>45</v>
      </c>
      <c r="B51" s="6" t="s">
        <v>111</v>
      </c>
      <c r="C51" s="26" t="s">
        <v>255</v>
      </c>
      <c r="D51" s="29">
        <v>0</v>
      </c>
      <c r="F51" s="22">
        <f>ROUND(SUMIF(Определители!I6:I31,"=5",'Базовые цены с учетом расхода'!O6:O31),2)</f>
        <v>0</v>
      </c>
      <c r="G51" s="22"/>
      <c r="H51" s="22"/>
      <c r="I51" s="22"/>
      <c r="J51" s="31"/>
      <c r="K51" s="31"/>
      <c r="L51" s="22"/>
      <c r="N51" s="26" t="s">
        <v>298</v>
      </c>
    </row>
    <row r="52" spans="1:14" ht="10.5">
      <c r="A52" s="23">
        <v>46</v>
      </c>
      <c r="B52" s="6" t="s">
        <v>124</v>
      </c>
      <c r="C52" s="26" t="s">
        <v>262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299</v>
      </c>
    </row>
    <row r="53" spans="1:14" ht="10.5">
      <c r="A53" s="23">
        <v>47</v>
      </c>
      <c r="B53" s="6" t="s">
        <v>125</v>
      </c>
      <c r="C53" s="26" t="s">
        <v>255</v>
      </c>
      <c r="D53" s="29">
        <v>0</v>
      </c>
      <c r="F53" s="22">
        <f>ROUND(SUMIF(Определители!I6:I31,"=6",'Базовые цены с учетом расхода'!B6:B31),2)</f>
        <v>0</v>
      </c>
      <c r="G53" s="22">
        <f>ROUND(SUMIF(Определители!I6:I31,"=6",'Базовые цены с учетом расхода'!C6:C31),2)</f>
        <v>0</v>
      </c>
      <c r="H53" s="22">
        <f>ROUND(SUMIF(Определители!I6:I31,"=6",'Базовые цены с учетом расхода'!D6:D31),2)</f>
        <v>0</v>
      </c>
      <c r="I53" s="22">
        <f>ROUND(SUMIF(Определители!I6:I31,"=6",'Базовые цены с учетом расхода'!E6:E31),2)</f>
        <v>0</v>
      </c>
      <c r="J53" s="31">
        <f>ROUND(SUMIF(Определители!I6:I31,"=6",'Базовые цены с учетом расхода'!I6:I31),8)</f>
        <v>0</v>
      </c>
      <c r="K53" s="31">
        <f>ROUND(SUMIF(Определители!I6:I31,"=6",'Базовые цены с учетом расхода'!K6:K31),8)</f>
        <v>0</v>
      </c>
      <c r="L53" s="22">
        <f>ROUND(SUMIF(Определители!I6:I31,"=6",'Базовые цены с учетом расхода'!F6:F31),2)</f>
        <v>0</v>
      </c>
      <c r="N53" s="26" t="s">
        <v>300</v>
      </c>
    </row>
    <row r="54" spans="1:14" ht="10.5">
      <c r="A54" s="23">
        <v>48</v>
      </c>
      <c r="B54" s="6" t="s">
        <v>109</v>
      </c>
      <c r="C54" s="26" t="s">
        <v>255</v>
      </c>
      <c r="D54" s="29">
        <v>0</v>
      </c>
      <c r="F54" s="22">
        <f>ROUND(SUMIF(Определители!I6:I31,"=6",'Базовые цены с учетом расхода'!H6:H31),2)</f>
        <v>0</v>
      </c>
      <c r="G54" s="22"/>
      <c r="H54" s="22"/>
      <c r="I54" s="22"/>
      <c r="J54" s="31"/>
      <c r="K54" s="31"/>
      <c r="L54" s="22"/>
      <c r="N54" s="26" t="s">
        <v>301</v>
      </c>
    </row>
    <row r="55" spans="1:14" ht="10.5">
      <c r="A55" s="23">
        <v>49</v>
      </c>
      <c r="B55" s="6" t="s">
        <v>110</v>
      </c>
      <c r="C55" s="26" t="s">
        <v>255</v>
      </c>
      <c r="D55" s="29">
        <v>0</v>
      </c>
      <c r="F55" s="22">
        <f>ROUND(SUMIF(Определители!I6:I31,"=6",'Базовые цены с учетом расхода'!N6:N31),2)</f>
        <v>0</v>
      </c>
      <c r="G55" s="22"/>
      <c r="H55" s="22"/>
      <c r="I55" s="22"/>
      <c r="J55" s="31"/>
      <c r="K55" s="31"/>
      <c r="L55" s="22"/>
      <c r="N55" s="26" t="s">
        <v>302</v>
      </c>
    </row>
    <row r="56" spans="1:14" ht="10.5">
      <c r="A56" s="23">
        <v>50</v>
      </c>
      <c r="B56" s="6" t="s">
        <v>111</v>
      </c>
      <c r="C56" s="26" t="s">
        <v>255</v>
      </c>
      <c r="D56" s="29">
        <v>0</v>
      </c>
      <c r="F56" s="22">
        <f>ROUND(SUMIF(Определители!I6:I31,"=6",'Базовые цены с учетом расхода'!O6:O31),2)</f>
        <v>0</v>
      </c>
      <c r="G56" s="22"/>
      <c r="H56" s="22"/>
      <c r="I56" s="22"/>
      <c r="J56" s="31"/>
      <c r="K56" s="31"/>
      <c r="L56" s="22"/>
      <c r="N56" s="26" t="s">
        <v>303</v>
      </c>
    </row>
    <row r="57" spans="1:14" ht="10.5">
      <c r="A57" s="23">
        <v>51</v>
      </c>
      <c r="B57" s="6" t="s">
        <v>126</v>
      </c>
      <c r="C57" s="26" t="s">
        <v>262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304</v>
      </c>
    </row>
    <row r="58" spans="1:14" ht="10.5">
      <c r="A58" s="23">
        <v>52</v>
      </c>
      <c r="B58" s="6" t="s">
        <v>127</v>
      </c>
      <c r="C58" s="26" t="s">
        <v>255</v>
      </c>
      <c r="D58" s="29">
        <v>0</v>
      </c>
      <c r="F58" s="22">
        <f>ROUND(SUMIF(Определители!I6:I31,"=7",'Базовые цены с учетом расхода'!B6:B31),2)</f>
        <v>0</v>
      </c>
      <c r="G58" s="22">
        <f>ROUND(SUMIF(Определители!I6:I31,"=7",'Базовые цены с учетом расхода'!C6:C31),2)</f>
        <v>0</v>
      </c>
      <c r="H58" s="22">
        <f>ROUND(SUMIF(Определители!I6:I31,"=7",'Базовые цены с учетом расхода'!D6:D31),2)</f>
        <v>0</v>
      </c>
      <c r="I58" s="22">
        <f>ROUND(SUMIF(Определители!I6:I31,"=7",'Базовые цены с учетом расхода'!E6:E31),2)</f>
        <v>0</v>
      </c>
      <c r="J58" s="31">
        <f>ROUND(SUMIF(Определители!I6:I31,"=7",'Базовые цены с учетом расхода'!I6:I31),8)</f>
        <v>0</v>
      </c>
      <c r="K58" s="31">
        <f>ROUND(SUMIF(Определители!I6:I31,"=7",'Базовые цены с учетом расхода'!K6:K31),8)</f>
        <v>0</v>
      </c>
      <c r="L58" s="22">
        <f>ROUND(SUMIF(Определители!I6:I31,"=7",'Базовые цены с учетом расхода'!F6:F31),2)</f>
        <v>0</v>
      </c>
      <c r="N58" s="26" t="s">
        <v>305</v>
      </c>
    </row>
    <row r="59" spans="1:14" ht="10.5">
      <c r="A59" s="23">
        <v>53</v>
      </c>
      <c r="B59" s="6" t="s">
        <v>105</v>
      </c>
      <c r="C59" s="26" t="s">
        <v>255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306</v>
      </c>
    </row>
    <row r="60" spans="1:14" ht="10.5">
      <c r="A60" s="23">
        <v>54</v>
      </c>
      <c r="B60" s="6" t="s">
        <v>128</v>
      </c>
      <c r="C60" s="26" t="s">
        <v>255</v>
      </c>
      <c r="D60" s="29">
        <v>0</v>
      </c>
      <c r="F60" s="22">
        <f>ROUND(SUMIF(Определители!G6:G31,"=1",'Базовые цены с учетом расхода'!F6:F31),2)</f>
        <v>3137.74</v>
      </c>
      <c r="G60" s="22"/>
      <c r="H60" s="22"/>
      <c r="I60" s="22"/>
      <c r="J60" s="31"/>
      <c r="K60" s="31"/>
      <c r="L60" s="22"/>
      <c r="N60" s="26" t="s">
        <v>307</v>
      </c>
    </row>
    <row r="61" spans="1:14" ht="10.5">
      <c r="A61" s="23">
        <v>55</v>
      </c>
      <c r="B61" s="6" t="s">
        <v>109</v>
      </c>
      <c r="C61" s="26" t="s">
        <v>255</v>
      </c>
      <c r="D61" s="29">
        <v>0</v>
      </c>
      <c r="F61" s="22">
        <f>ROUND(SUMIF(Определители!I6:I31,"=7",'Базовые цены с учетом расхода'!H6:H31),2)</f>
        <v>0</v>
      </c>
      <c r="G61" s="22"/>
      <c r="H61" s="22"/>
      <c r="I61" s="22"/>
      <c r="J61" s="31"/>
      <c r="K61" s="31"/>
      <c r="L61" s="22"/>
      <c r="N61" s="26" t="s">
        <v>308</v>
      </c>
    </row>
    <row r="62" spans="1:14" ht="10.5">
      <c r="A62" s="23">
        <v>56</v>
      </c>
      <c r="B62" s="6" t="s">
        <v>129</v>
      </c>
      <c r="C62" s="26" t="s">
        <v>255</v>
      </c>
      <c r="D62" s="29">
        <v>0</v>
      </c>
      <c r="F62" s="22">
        <f>ROUND(SUMIF(Определители!I6:I31,"=7",'Базовые цены с учетом расхода'!N6:N31),2)</f>
        <v>0</v>
      </c>
      <c r="G62" s="22"/>
      <c r="H62" s="22"/>
      <c r="I62" s="22"/>
      <c r="J62" s="31"/>
      <c r="K62" s="31"/>
      <c r="L62" s="22"/>
      <c r="N62" s="26" t="s">
        <v>309</v>
      </c>
    </row>
    <row r="63" spans="1:14" ht="10.5">
      <c r="A63" s="23">
        <v>57</v>
      </c>
      <c r="B63" s="6" t="s">
        <v>111</v>
      </c>
      <c r="C63" s="26" t="s">
        <v>255</v>
      </c>
      <c r="D63" s="29">
        <v>0</v>
      </c>
      <c r="F63" s="22">
        <f>ROUND(SUMIF(Определители!I6:I31,"=7",'Базовые цены с учетом расхода'!O6:O31),2)</f>
        <v>0</v>
      </c>
      <c r="G63" s="22"/>
      <c r="H63" s="22"/>
      <c r="I63" s="22"/>
      <c r="J63" s="31"/>
      <c r="K63" s="31"/>
      <c r="L63" s="22"/>
      <c r="N63" s="26" t="s">
        <v>310</v>
      </c>
    </row>
    <row r="64" spans="1:14" ht="10.5">
      <c r="A64" s="23">
        <v>58</v>
      </c>
      <c r="B64" s="6" t="s">
        <v>130</v>
      </c>
      <c r="C64" s="26" t="s">
        <v>262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311</v>
      </c>
    </row>
    <row r="65" spans="1:14" ht="10.5">
      <c r="A65" s="23">
        <v>59</v>
      </c>
      <c r="B65" s="6" t="s">
        <v>131</v>
      </c>
      <c r="C65" s="26" t="s">
        <v>255</v>
      </c>
      <c r="D65" s="29">
        <v>0</v>
      </c>
      <c r="F65" s="22">
        <f>ROUND(SUMIF(Определители!I6:I31,"=9",'Базовые цены с учетом расхода'!B6:B31),2)</f>
        <v>0</v>
      </c>
      <c r="G65" s="22">
        <f>ROUND(SUMIF(Определители!I6:I31,"=9",'Базовые цены с учетом расхода'!C6:C31),2)</f>
        <v>0</v>
      </c>
      <c r="H65" s="22">
        <f>ROUND(SUMIF(Определители!I6:I31,"=9",'Базовые цены с учетом расхода'!D6:D31),2)</f>
        <v>0</v>
      </c>
      <c r="I65" s="22">
        <f>ROUND(SUMIF(Определители!I6:I31,"=9",'Базовые цены с учетом расхода'!E6:E31),2)</f>
        <v>0</v>
      </c>
      <c r="J65" s="31">
        <f>ROUND(SUMIF(Определители!I6:I31,"=9",'Базовые цены с учетом расхода'!I6:I31),8)</f>
        <v>0</v>
      </c>
      <c r="K65" s="31">
        <f>ROUND(SUMIF(Определители!I6:I31,"=9",'Базовые цены с учетом расхода'!K6:K31),8)</f>
        <v>0</v>
      </c>
      <c r="L65" s="22">
        <f>ROUND(SUMIF(Определители!I6:I31,"=9",'Базовые цены с учетом расхода'!F6:F31),2)</f>
        <v>0</v>
      </c>
      <c r="N65" s="26" t="s">
        <v>312</v>
      </c>
    </row>
    <row r="66" spans="1:14" ht="10.5">
      <c r="A66" s="23">
        <v>60</v>
      </c>
      <c r="B66" s="6" t="s">
        <v>129</v>
      </c>
      <c r="C66" s="26" t="s">
        <v>255</v>
      </c>
      <c r="D66" s="29">
        <v>0</v>
      </c>
      <c r="F66" s="22">
        <f>ROUND(SUMIF(Определители!I6:I31,"=9",'Базовые цены с учетом расхода'!N6:N31),2)</f>
        <v>0</v>
      </c>
      <c r="G66" s="22"/>
      <c r="H66" s="22"/>
      <c r="I66" s="22"/>
      <c r="J66" s="31"/>
      <c r="K66" s="31"/>
      <c r="L66" s="22"/>
      <c r="N66" s="26" t="s">
        <v>313</v>
      </c>
    </row>
    <row r="67" spans="1:14" ht="10.5">
      <c r="A67" s="23">
        <v>61</v>
      </c>
      <c r="B67" s="6" t="s">
        <v>111</v>
      </c>
      <c r="C67" s="26" t="s">
        <v>255</v>
      </c>
      <c r="D67" s="29">
        <v>0</v>
      </c>
      <c r="F67" s="22">
        <f>ROUND(SUMIF(Определители!I6:I31,"=9",'Базовые цены с учетом расхода'!O6:O31),2)</f>
        <v>0</v>
      </c>
      <c r="G67" s="22"/>
      <c r="H67" s="22"/>
      <c r="I67" s="22"/>
      <c r="J67" s="31"/>
      <c r="K67" s="31"/>
      <c r="L67" s="22"/>
      <c r="N67" s="26" t="s">
        <v>314</v>
      </c>
    </row>
    <row r="68" spans="1:14" ht="10.5">
      <c r="A68" s="23">
        <v>62</v>
      </c>
      <c r="B68" s="6" t="s">
        <v>132</v>
      </c>
      <c r="C68" s="26" t="s">
        <v>262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315</v>
      </c>
    </row>
    <row r="69" spans="1:14" ht="10.5">
      <c r="A69" s="23">
        <v>63</v>
      </c>
      <c r="B69" s="6" t="s">
        <v>133</v>
      </c>
      <c r="C69" s="26" t="s">
        <v>255</v>
      </c>
      <c r="D69" s="29">
        <v>0</v>
      </c>
      <c r="F69" s="22">
        <f>ROUND(SUMIF(Определители!I6:I31,"=:",'Базовые цены с учетом расхода'!B6:B31),2)</f>
        <v>0</v>
      </c>
      <c r="G69" s="22">
        <f>ROUND(SUMIF(Определители!I6:I31,"=:",'Базовые цены с учетом расхода'!C6:C31),2)</f>
        <v>0</v>
      </c>
      <c r="H69" s="22">
        <f>ROUND(SUMIF(Определители!I6:I31,"=:",'Базовые цены с учетом расхода'!D6:D31),2)</f>
        <v>0</v>
      </c>
      <c r="I69" s="22">
        <f>ROUND(SUMIF(Определители!I6:I31,"=:",'Базовые цены с учетом расхода'!E6:E31),2)</f>
        <v>0</v>
      </c>
      <c r="J69" s="31">
        <f>ROUND(SUMIF(Определители!I6:I31,"=:",'Базовые цены с учетом расхода'!I6:I31),8)</f>
        <v>0</v>
      </c>
      <c r="K69" s="31">
        <f>ROUND(SUMIF(Определители!I6:I31,"=:",'Базовые цены с учетом расхода'!K6:K31),8)</f>
        <v>0</v>
      </c>
      <c r="L69" s="22">
        <f>ROUND(SUMIF(Определители!I6:I31,"=:",'Базовые цены с учетом расхода'!F6:F31),2)</f>
        <v>0</v>
      </c>
      <c r="N69" s="26" t="s">
        <v>316</v>
      </c>
    </row>
    <row r="70" spans="1:14" ht="10.5">
      <c r="A70" s="23">
        <v>64</v>
      </c>
      <c r="B70" s="6" t="s">
        <v>109</v>
      </c>
      <c r="C70" s="26" t="s">
        <v>255</v>
      </c>
      <c r="D70" s="29">
        <v>0</v>
      </c>
      <c r="F70" s="22">
        <f>ROUND(SUMIF(Определители!I6:I31,"=:",'Базовые цены с учетом расхода'!H6:H31),2)</f>
        <v>0</v>
      </c>
      <c r="G70" s="22"/>
      <c r="H70" s="22"/>
      <c r="I70" s="22"/>
      <c r="J70" s="31"/>
      <c r="K70" s="31"/>
      <c r="L70" s="22"/>
      <c r="N70" s="26" t="s">
        <v>317</v>
      </c>
    </row>
    <row r="71" spans="1:14" ht="10.5">
      <c r="A71" s="23">
        <v>65</v>
      </c>
      <c r="B71" s="6" t="s">
        <v>129</v>
      </c>
      <c r="C71" s="26" t="s">
        <v>255</v>
      </c>
      <c r="D71" s="29">
        <v>0</v>
      </c>
      <c r="F71" s="22">
        <f>ROUND(SUMIF(Определители!I6:I31,"=:",'Базовые цены с учетом расхода'!N6:N31),2)</f>
        <v>0</v>
      </c>
      <c r="G71" s="22"/>
      <c r="H71" s="22"/>
      <c r="I71" s="22"/>
      <c r="J71" s="31"/>
      <c r="K71" s="31"/>
      <c r="L71" s="22"/>
      <c r="N71" s="26" t="s">
        <v>318</v>
      </c>
    </row>
    <row r="72" spans="1:14" ht="10.5">
      <c r="A72" s="23">
        <v>66</v>
      </c>
      <c r="B72" s="6" t="s">
        <v>111</v>
      </c>
      <c r="C72" s="26" t="s">
        <v>255</v>
      </c>
      <c r="D72" s="29">
        <v>0</v>
      </c>
      <c r="F72" s="22">
        <f>ROUND(SUMIF(Определители!I6:I31,"=:",'Базовые цены с учетом расхода'!O6:O31),2)</f>
        <v>0</v>
      </c>
      <c r="G72" s="22"/>
      <c r="H72" s="22"/>
      <c r="I72" s="22"/>
      <c r="J72" s="31"/>
      <c r="K72" s="31"/>
      <c r="L72" s="22"/>
      <c r="N72" s="26" t="s">
        <v>319</v>
      </c>
    </row>
    <row r="73" spans="1:14" ht="10.5">
      <c r="A73" s="23">
        <v>67</v>
      </c>
      <c r="B73" s="6" t="s">
        <v>134</v>
      </c>
      <c r="C73" s="26" t="s">
        <v>262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320</v>
      </c>
    </row>
    <row r="74" spans="1:14" ht="10.5">
      <c r="A74" s="23">
        <v>68</v>
      </c>
      <c r="B74" s="6" t="s">
        <v>135</v>
      </c>
      <c r="C74" s="26" t="s">
        <v>255</v>
      </c>
      <c r="D74" s="29">
        <v>0</v>
      </c>
      <c r="F74" s="22">
        <f>ROUND(SUMIF(Определители!I6:I31,"=8",'Базовые цены с учетом расхода'!B6:B31),2)</f>
        <v>0</v>
      </c>
      <c r="G74" s="22">
        <f>ROUND(SUMIF(Определители!I6:I31,"=8",'Базовые цены с учетом расхода'!C6:C31),2)</f>
        <v>0</v>
      </c>
      <c r="H74" s="22">
        <f>ROUND(SUMIF(Определители!I6:I31,"=8",'Базовые цены с учетом расхода'!D6:D31),2)</f>
        <v>0</v>
      </c>
      <c r="I74" s="22">
        <f>ROUND(SUMIF(Определители!I6:I31,"=8",'Базовые цены с учетом расхода'!E6:E31),2)</f>
        <v>0</v>
      </c>
      <c r="J74" s="31">
        <f>ROUND(SUMIF(Определители!I6:I31,"=8",'Базовые цены с учетом расхода'!I6:I31),8)</f>
        <v>0</v>
      </c>
      <c r="K74" s="31">
        <f>ROUND(SUMIF(Определители!I6:I31,"=8",'Базовые цены с учетом расхода'!K6:K31),8)</f>
        <v>0</v>
      </c>
      <c r="L74" s="22">
        <f>ROUND(SUMIF(Определители!I6:I31,"=8",'Базовые цены с учетом расхода'!F6:F31),2)</f>
        <v>0</v>
      </c>
      <c r="N74" s="26" t="s">
        <v>321</v>
      </c>
    </row>
    <row r="75" spans="1:14" ht="10.5">
      <c r="A75" s="23">
        <v>69</v>
      </c>
      <c r="B75" s="6" t="s">
        <v>109</v>
      </c>
      <c r="C75" s="26" t="s">
        <v>255</v>
      </c>
      <c r="D75" s="29">
        <v>0</v>
      </c>
      <c r="F75" s="22">
        <f>ROUND(SUMIF(Определители!I6:I31,"=8",'Базовые цены с учетом расхода'!H6:H31),2)</f>
        <v>0</v>
      </c>
      <c r="G75" s="22"/>
      <c r="H75" s="22"/>
      <c r="I75" s="22"/>
      <c r="J75" s="31"/>
      <c r="K75" s="31"/>
      <c r="L75" s="22"/>
      <c r="N75" s="26" t="s">
        <v>322</v>
      </c>
    </row>
    <row r="76" spans="1:14" ht="10.5">
      <c r="A76" s="23">
        <v>70</v>
      </c>
      <c r="B76" s="6" t="s">
        <v>136</v>
      </c>
      <c r="C76" s="26" t="s">
        <v>262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323</v>
      </c>
    </row>
    <row r="77" spans="1:14" ht="10.5">
      <c r="A77" s="23">
        <v>71</v>
      </c>
      <c r="B77" s="6" t="s">
        <v>137</v>
      </c>
      <c r="C77" s="26" t="s">
        <v>262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324</v>
      </c>
    </row>
    <row r="78" spans="1:14" ht="10.5">
      <c r="A78" s="23">
        <v>72</v>
      </c>
      <c r="B78" s="6" t="s">
        <v>138</v>
      </c>
      <c r="C78" s="26" t="s">
        <v>262</v>
      </c>
      <c r="D78" s="29">
        <v>0</v>
      </c>
      <c r="F78" s="22">
        <f>ROUND((F24+F32+F37+F44+F50+F55+F62+F66+F71),2)</f>
        <v>13296.22</v>
      </c>
      <c r="G78" s="22"/>
      <c r="H78" s="22"/>
      <c r="I78" s="22"/>
      <c r="J78" s="31"/>
      <c r="K78" s="31"/>
      <c r="L78" s="22"/>
      <c r="N78" s="26" t="s">
        <v>325</v>
      </c>
    </row>
    <row r="79" spans="1:14" ht="10.5">
      <c r="A79" s="23">
        <v>73</v>
      </c>
      <c r="B79" s="6" t="s">
        <v>139</v>
      </c>
      <c r="C79" s="26" t="s">
        <v>262</v>
      </c>
      <c r="D79" s="29">
        <v>0</v>
      </c>
      <c r="F79" s="22">
        <f>ROUND((F25+F33+F38+F45+F51+F56+F63+F67+F72),2)</f>
        <v>8317.23</v>
      </c>
      <c r="G79" s="22"/>
      <c r="H79" s="22"/>
      <c r="I79" s="22"/>
      <c r="J79" s="31"/>
      <c r="K79" s="31"/>
      <c r="L79" s="22"/>
      <c r="N79" s="26" t="s">
        <v>326</v>
      </c>
    </row>
    <row r="80" spans="1:14" ht="10.5">
      <c r="A80" s="23">
        <v>74</v>
      </c>
      <c r="B80" s="6" t="s">
        <v>140</v>
      </c>
      <c r="C80" s="26" t="s">
        <v>327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328</v>
      </c>
    </row>
    <row r="81" spans="1:14" ht="10.5">
      <c r="A81" s="23">
        <v>75</v>
      </c>
      <c r="B81" s="6" t="s">
        <v>141</v>
      </c>
      <c r="C81" s="26" t="s">
        <v>329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330</v>
      </c>
    </row>
    <row r="82" spans="1:14" ht="10.5">
      <c r="A82" s="23">
        <v>76</v>
      </c>
      <c r="B82" s="6" t="s">
        <v>142</v>
      </c>
      <c r="C82" s="26" t="s">
        <v>331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332</v>
      </c>
    </row>
    <row r="83" spans="1:14" ht="10.5">
      <c r="A83" s="23">
        <v>77</v>
      </c>
      <c r="B83" s="6" t="s">
        <v>143</v>
      </c>
      <c r="C83" s="26" t="s">
        <v>333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расхода'!X6:X31),2)</f>
        <v>0</v>
      </c>
      <c r="N83" s="26" t="s">
        <v>334</v>
      </c>
    </row>
    <row r="84" spans="1:14" ht="10.5">
      <c r="A84" s="23">
        <v>78</v>
      </c>
      <c r="B84" s="6" t="s">
        <v>144</v>
      </c>
      <c r="C84" s="26" t="s">
        <v>333</v>
      </c>
      <c r="D84" s="29">
        <v>0</v>
      </c>
      <c r="F84" s="22">
        <f>ROUND(SUM('Базовые цены с учетом расхода'!C6:C31),2)</f>
        <v>12426.36</v>
      </c>
      <c r="G84" s="22"/>
      <c r="H84" s="22"/>
      <c r="I84" s="22"/>
      <c r="J84" s="31"/>
      <c r="K84" s="31"/>
      <c r="L84" s="22"/>
      <c r="N84" s="26" t="s">
        <v>335</v>
      </c>
    </row>
    <row r="85" spans="1:14" ht="10.5">
      <c r="A85" s="23">
        <v>79</v>
      </c>
      <c r="B85" s="6" t="s">
        <v>145</v>
      </c>
      <c r="C85" s="26" t="s">
        <v>333</v>
      </c>
      <c r="D85" s="29">
        <v>0</v>
      </c>
      <c r="F85" s="22">
        <f>ROUND(SUM('Базовые цены с учетом расхода'!E6:E31),2)</f>
        <v>30.59</v>
      </c>
      <c r="G85" s="22"/>
      <c r="H85" s="22"/>
      <c r="I85" s="22"/>
      <c r="J85" s="31"/>
      <c r="K85" s="31"/>
      <c r="L85" s="22"/>
      <c r="N85" s="26" t="s">
        <v>336</v>
      </c>
    </row>
    <row r="86" spans="1:14" ht="10.5">
      <c r="A86" s="23">
        <v>80</v>
      </c>
      <c r="B86" s="6" t="s">
        <v>146</v>
      </c>
      <c r="C86" s="26" t="s">
        <v>331</v>
      </c>
      <c r="D86" s="29">
        <v>0</v>
      </c>
      <c r="F86" s="22">
        <f>ROUND((F84+F85),2)</f>
        <v>12456.95</v>
      </c>
      <c r="G86" s="22"/>
      <c r="H86" s="22"/>
      <c r="I86" s="22"/>
      <c r="J86" s="31"/>
      <c r="K86" s="31"/>
      <c r="L86" s="22"/>
      <c r="N86" s="26" t="s">
        <v>337</v>
      </c>
    </row>
    <row r="87" spans="1:14" ht="10.5">
      <c r="A87" s="23">
        <v>81</v>
      </c>
      <c r="B87" s="6" t="s">
        <v>147</v>
      </c>
      <c r="C87" s="26" t="s">
        <v>333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расхода'!I6:I31),8)</f>
        <v>#NAME?</v>
      </c>
      <c r="K87" s="31"/>
      <c r="L87" s="22"/>
      <c r="N87" s="26" t="s">
        <v>338</v>
      </c>
    </row>
    <row r="88" spans="1:14" ht="10.5">
      <c r="A88" s="23">
        <v>82</v>
      </c>
      <c r="B88" s="6" t="s">
        <v>148</v>
      </c>
      <c r="C88" s="26" t="s">
        <v>333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расхода'!K6:K31),8)</f>
        <v>#NAME?</v>
      </c>
      <c r="K88" s="31"/>
      <c r="L88" s="22"/>
      <c r="N88" s="26" t="s">
        <v>339</v>
      </c>
    </row>
    <row r="89" spans="1:14" ht="10.5">
      <c r="A89" s="23">
        <v>83</v>
      </c>
      <c r="B89" s="6" t="s">
        <v>149</v>
      </c>
      <c r="C89" s="26" t="s">
        <v>331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340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2011-01-24T13:13:05Z</dcterms:created>
  <dcterms:modified xsi:type="dcterms:W3CDTF">2013-08-21T20:13:26Z</dcterms:modified>
  <cp:category/>
  <cp:version/>
  <cp:contentType/>
  <cp:contentStatus/>
</cp:coreProperties>
</file>