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<sst xmlns="http://schemas.openxmlformats.org/spreadsheetml/2006/main" count="1412" uniqueCount="389">
  <si>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</si>
  <si>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</si>
  <si>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</si>
  <si>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</si>
  <si>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</si>
  <si>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</si>
  <si>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«______»____________________ 20___г.</t>
  </si>
  <si>
    <t xml:space="preserve">Объект: </t>
  </si>
  <si>
    <t>(Локальный сметный расчет)</t>
  </si>
  <si>
    <t>на гидроизоляцию материалами системы Пенетрон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</si>
  <si>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</si>
  <si>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</si>
  <si>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</si>
  <si>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</si>
  <si>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</si>
  <si>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</si>
  <si>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</si>
  <si>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</si>
  <si>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</si>
  <si>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</si>
  <si>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</si>
  <si>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</si>
  <si>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</si>
  <si>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</si>
  <si>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</si>
  <si>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</si>
  <si>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</si>
  <si>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</si>
  <si>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</si>
  <si>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</si>
  <si>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</si>
  <si>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Глобальные начисления: Н3= 1.35, Н4= 1.35</t>
  </si>
  <si>
    <t>1.</t>
  </si>
  <si>
    <t>Е46-04-003-6
Отбивка штукатурки при помощи отбойных молотков, м3</t>
  </si>
  <si>
    <t>sum</t>
  </si>
  <si>
    <t>IsZPR</t>
  </si>
  <si>
    <t>sum_b</t>
  </si>
  <si>
    <t>IsZPM</t>
  </si>
  <si>
    <t>Объем: (3.2)</t>
  </si>
  <si>
    <t xml:space="preserve">   Начисления: Н3= 1.15, Н4= 1.15, Н5= 1.15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</si>
  <si>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</si>
  <si>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</si>
  <si>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</si>
  <si>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</si>
  <si>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</si>
  <si>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</si>
  <si>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</si>
  <si>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</si>
  <si>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</si>
  <si>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</si>
  <si>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</si>
  <si>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</si>
  <si>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</si>
  <si>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</si>
  <si>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</si>
  <si>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</si>
  <si>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</si>
  <si>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</si>
  <si>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</si>
  <si>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</si>
  <si>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</si>
  <si>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</si>
  <si>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</si>
  <si>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Х600-2029-1
Погрузочные работы при автомобильных перевозках-Мусор строительный, т</t>
  </si>
  <si>
    <t>Объем: (5.76)</t>
  </si>
  <si>
    <t>3.</t>
  </si>
  <si>
    <t>С601-9030
Перевозка грузов автомобилями-самосвалами (работающими вне карьеров) на расстояние до 30 км (1-й класс груза), т</t>
  </si>
  <si>
    <t>4.</t>
  </si>
  <si>
    <t>Е13-06-003-1
Очистка поверхности стен щетками, м2</t>
  </si>
  <si>
    <t>Объем: (161.6)</t>
  </si>
  <si>
    <t xml:space="preserve">   Начисления: Н5= 1.35*1.15</t>
  </si>
  <si>
    <t>5.</t>
  </si>
  <si>
    <t>Е13-06-002-1
Очистка  поверхности стен аппаратом высокого давления, м2</t>
  </si>
  <si>
    <t xml:space="preserve">   Вычт.ресурсы:  С408-0401-1:[ М-(4.80=0.15*32) ]</t>
  </si>
  <si>
    <t xml:space="preserve">   Начисления: Н3= 1.35*1,25, Н4= 1.35*1,25, Н5= 1.35*1,15</t>
  </si>
  <si>
    <t>6.</t>
  </si>
  <si>
    <t>Е15-02-036-1
Обработка поверхности стен раствором СКРЕПА М 500 по сетке, толщ. 30 мм, 100 м2</t>
  </si>
  <si>
    <t xml:space="preserve">   Вычт.ресурсы:  С101-1305:[ М-(7.18=552.00*0.013) ];  С402-0086:[ М-(2343.60=756.00*3.1) ]</t>
  </si>
  <si>
    <t>7.</t>
  </si>
  <si>
    <t>С999-0001
СКРЕПА М 500 (36/1,18*1,02*1,02/5,06) (расход 60 кг на 1 м2 при толщине 30 мм, фасовка 25 кг), кг</t>
  </si>
  <si>
    <t>Объем: (388*25)</t>
  </si>
  <si>
    <t xml:space="preserve">   Поправки: М: =36*1.02*1.02/1.18/5,06</t>
  </si>
  <si>
    <t>8.</t>
  </si>
  <si>
    <t>Е11-01-015-1
Устройство покрытий бетонных с добавлением Пенетрон Адмикс: толщиной 30 мм В22,5 (М300), 100 м2</t>
  </si>
  <si>
    <t>Объем: (138.2)</t>
  </si>
  <si>
    <t xml:space="preserve">   Вычт.ресурсы:  С401-0066:[ М-(1930.86=631.00*3.06) ]</t>
  </si>
  <si>
    <t xml:space="preserve">   Начисления: Н3= 1.35*1.25, Н4= 1.35*1.25, Н5= 1.35*1.15</t>
  </si>
  <si>
    <t>9.</t>
  </si>
  <si>
    <t>С401-0088
Бетон тяжелый, крупность заполнителя 10 мм и менее ГОСТ 7473-94, класс В 22,5 (М300), F150, W2, м3</t>
  </si>
  <si>
    <t>Объем: (1.382)*3.06</t>
  </si>
  <si>
    <t>10.</t>
  </si>
  <si>
    <t>Е11-01-015-2
Устройство покрытий бетонных с добавлением Пенетрон Адмикс: на каждые 5 мм изменения толщины добавлять к расценке 11-01-015-1 до толщ. 100 мм, 100 м2</t>
  </si>
  <si>
    <t xml:space="preserve">   Вычт.ресурсы:  С401-0066:[ М-(321.81=631.00*0.51) ]</t>
  </si>
  <si>
    <t xml:space="preserve">   Начисления: Н3= 1.35*1.25*14, Н4= 1.35*1.25*14, Н5= 1.35*1.15*14, Н48= 1*14</t>
  </si>
  <si>
    <t>11.</t>
  </si>
  <si>
    <t>Объем: (1.382)*0.51</t>
  </si>
  <si>
    <t xml:space="preserve">   Начисления: Н48= 1*14</t>
  </si>
  <si>
    <t>12.</t>
  </si>
  <si>
    <t>С999-0002
Пенетрон Адмикс (276/1,18*1,02*1,02/5,06) (расход 4 кг на 1 м3, фасовка 4 кг), кг</t>
  </si>
  <si>
    <t>Объем: (4*14)</t>
  </si>
  <si>
    <t xml:space="preserve">   Поправки: М: =276*1.02*1.02/1.18/5,06</t>
  </si>
  <si>
    <t>13.</t>
  </si>
  <si>
    <t>Е06-01-015-10
Армирование подстилающих слоев и набетонок, т</t>
  </si>
  <si>
    <t>Объем: (0.9)</t>
  </si>
  <si>
    <t>14.</t>
  </si>
  <si>
    <t>С204-9001-2
Арматура для монолитных железобетонных конструкций в виде сеток и каркасов, т</t>
  </si>
  <si>
    <t>15.</t>
  </si>
  <si>
    <t>Е46-03-012-1
Пробивка в бетонных конструкциях полов и стен борозд площадью сечения до: 20 см2, 100 м</t>
  </si>
  <si>
    <t>Объем: (213.7)</t>
  </si>
  <si>
    <t>16.</t>
  </si>
  <si>
    <t>Е13-06-002-1
Очистка  поверхностей аппаратом высокого давления, м2</t>
  </si>
  <si>
    <t>Объем: (16)</t>
  </si>
  <si>
    <t>17.</t>
  </si>
  <si>
    <t>Е08-01-003-4
Обработка поверхности борозд раствором Пенетрона, 100 м2</t>
  </si>
  <si>
    <t xml:space="preserve">   Вычт.ресурсы:  С113-0368:[ М-(166.00=3320.00*0.05) ];  С402-0078:[ М-(1820.00=650.00*2.8) ];  С411-0001:[ М-(0.70=3.11*0.225) ]</t>
  </si>
  <si>
    <t>18.</t>
  </si>
  <si>
    <t>С999-0002
Пенетрон (274*1,02*1,02/1,18/5,06) (расход 0,1кг на 1п.м. сеч. 25х25 мм), кг</t>
  </si>
  <si>
    <t>Объем: (22)</t>
  </si>
  <si>
    <t xml:space="preserve">   Поправки: М: =274*1.02*1.02/1.18/5,06</t>
  </si>
  <si>
    <t>19.</t>
  </si>
  <si>
    <t>Е07-05-039-7
Заполнение борозд раствором Пенекрита, 100 м</t>
  </si>
  <si>
    <t xml:space="preserve">   Вычт.ресурсы:  С101-0605:[ М-(1377.70=18080.00*0.0762) ]</t>
  </si>
  <si>
    <t>20.</t>
  </si>
  <si>
    <t>С999-0003
Пенекрит (242*1,02*1,02/1,18/5,06) (расход 1,5 кг на 1п.м. сеч. 25х25 мм), кг</t>
  </si>
  <si>
    <t>Объем: (321)</t>
  </si>
  <si>
    <t xml:space="preserve">   Поправки: М: =242*1.02*1.02/1.18/5,06</t>
  </si>
  <si>
    <t>21.</t>
  </si>
  <si>
    <t>Е62-39-1
Увлажнение поверхности стен /прим./, 100 м2</t>
  </si>
  <si>
    <t xml:space="preserve">   Вычт.ресурсы:  С101-0623:[ М-(10.34=6.46*1.6) ];  С101-1757:[ М-(0.70=7.02*0.1) ];  С411-0001:[ М-(0.22=3.11*0.07) ]</t>
  </si>
  <si>
    <t xml:space="preserve">   Начисления: Н5= 1.15</t>
  </si>
  <si>
    <t>22.</t>
  </si>
  <si>
    <t>Е69-12-4
Приготовление растворов вручную, м3</t>
  </si>
  <si>
    <t>Объем: (4.8)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</si>
  <si>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</si>
  <si>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</si>
  <si>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</si>
  <si>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</si>
  <si>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</si>
  <si>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</si>
  <si>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</si>
  <si>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</si>
  <si>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</si>
  <si>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</si>
  <si>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</si>
  <si>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</si>
  <si>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</si>
  <si>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</si>
  <si>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</si>
  <si>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</si>
  <si>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</si>
  <si>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</si>
  <si>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</si>
  <si>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</si>
  <si>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</si>
  <si>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</si>
  <si>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(%=99 - по стр. 1, 15; %=81 - по стр. 4, 5, 16; %=95 - по стр. 6, 13; %=111 - по стр. 8, 10; %=110 - по стр. 17; %=140 - по стр. 19; %=80 - по стр. 21; %=66 - по стр. 22)</t>
  </si>
  <si>
    <t>.   СМЕТНАЯ ПРИБЫЛЬ - (%=60 - по стр. 1, 4, 5, 15, 16; %=47 - по стр. 6; %=64 - по стр. 8, 10; %=55 - по стр. 13; %=68 - по стр. 17; %=85 - по стр. 19; %=50 - по стр. 21)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</si>
  <si>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</si>
  <si>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</si>
  <si>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</si>
  <si>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</si>
  <si>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</si>
  <si>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</si>
  <si>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</si>
  <si>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</si>
  <si>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</si>
  <si>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</si>
  <si>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</si>
  <si>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</si>
  <si>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</si>
  <si>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</si>
  <si>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</si>
  <si>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</si>
  <si>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</si>
  <si>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</si>
  <si>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</si>
  <si>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</si>
  <si>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</si>
  <si>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</si>
  <si>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</si>
  <si>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</si>
  <si>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</si>
  <si>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</si>
  <si>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</si>
  <si>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</si>
  <si>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</si>
  <si>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</si>
  <si>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ИТОГО ПО СМЕТЕ С КОЭФ.УДОРОЖАНИЯ(ПР.МВК № 152 от 13.07.11г.)</t>
  </si>
  <si>
    <t>НДС</t>
  </si>
  <si>
    <t>ВСЕГО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</si>
  <si>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</si>
  <si>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</si>
  <si>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</si>
  <si>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</si>
  <si>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</si>
  <si>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</si>
  <si>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</si>
  <si>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</si>
  <si>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</si>
  <si>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</si>
  <si>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</si>
  <si>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</si>
  <si>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</si>
  <si>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</si>
  <si>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</si>
  <si>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</si>
  <si>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</si>
  <si>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</si>
  <si>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</si>
  <si>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</si>
  <si>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</si>
  <si>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</si>
  <si>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</si>
  <si>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</si>
  <si>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</si>
  <si>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</si>
  <si>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</si>
  <si>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</si>
  <si>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</si>
  <si>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</si>
  <si>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</si>
  <si>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</si>
  <si>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31/11 * 31/11 * 31/11 &gt;</t>
  </si>
  <si>
    <t xml:space="preserve">          гидроизоляцию материалами системы Пенетрон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</si>
  <si>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</si>
  <si>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</si>
  <si>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</si>
  <si>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</si>
  <si>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</si>
  <si>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</si>
  <si>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</si>
  <si>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</si>
  <si>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</si>
  <si>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</si>
  <si>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</si>
  <si>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</si>
  <si>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</si>
  <si>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</si>
  <si>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</si>
  <si>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</si>
  <si>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</si>
  <si>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</si>
  <si>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</si>
  <si>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</si>
  <si>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</si>
  <si>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</si>
  <si>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</si>
  <si>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</si>
  <si>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</si>
  <si>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</si>
  <si>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</si>
  <si>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</si>
  <si>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</si>
  <si>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</si>
  <si>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</si>
  <si>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</si>
  <si>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</si>
  <si>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</si>
  <si>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</si>
  <si>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</si>
  <si>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</si>
  <si>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</si>
  <si>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</si>
  <si>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</si>
  <si>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</si>
  <si>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</si>
  <si>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</si>
  <si>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</si>
  <si>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</si>
  <si>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</si>
  <si>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</si>
  <si>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</si>
  <si>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</si>
  <si>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</si>
  <si>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</si>
  <si>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</si>
  <si>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</si>
  <si>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</si>
  <si>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</si>
  <si>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</si>
  <si>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</si>
  <si>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</si>
  <si>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</si>
  <si>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</si>
  <si>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</si>
  <si>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</si>
  <si>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</si>
  <si>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</si>
  <si>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</si>
  <si>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</si>
  <si>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</si>
  <si>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</si>
  <si>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</si>
  <si>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</si>
  <si>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</si>
  <si>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</si>
  <si>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</si>
  <si>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</si>
  <si>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</si>
  <si>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</si>
  <si>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</si>
  <si>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</si>
  <si>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</si>
  <si>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</si>
  <si>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</si>
  <si>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</si>
  <si>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</si>
  <si>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</si>
  <si>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</si>
  <si>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</si>
  <si>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</si>
  <si>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</si>
  <si>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</si>
  <si>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</si>
  <si>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</si>
  <si>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</si>
  <si>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</si>
  <si>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</si>
  <si>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</si>
  <si>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</si>
  <si>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</si>
  <si>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</si>
  <si>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</si>
  <si>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</si>
  <si>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</si>
  <si>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</si>
  <si>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</si>
  <si>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</si>
  <si>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</si>
  <si>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</si>
  <si>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</si>
  <si>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</si>
  <si>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</si>
  <si>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</si>
  <si>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</si>
  <si>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</si>
  <si>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</si>
  <si>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</si>
  <si>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</si>
  <si>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</si>
  <si>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</si>
  <si>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</si>
  <si>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</si>
  <si>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</si>
  <si>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</si>
  <si>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</si>
  <si>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</si>
  <si>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</si>
  <si>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</si>
  <si>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</si>
  <si>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</si>
  <si>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</si>
  <si>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</si>
  <si>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</si>
  <si>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</si>
  <si>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</si>
  <si>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</si>
  <si>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</si>
  <si>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</si>
  <si>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</si>
  <si>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</si>
  <si>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</si>
  <si>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</si>
  <si>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</si>
  <si>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</si>
  <si>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</si>
  <si>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</si>
  <si>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</si>
  <si>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</si>
  <si>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</si>
  <si>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</si>
  <si>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</si>
  <si>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</si>
  <si>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</si>
  <si>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</si>
  <si>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</si>
  <si>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</si>
  <si>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</si>
  <si>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</si>
  <si>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</si>
  <si>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</si>
  <si>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</si>
  <si>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</si>
  <si>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</si>
  <si>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</si>
  <si>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</si>
  <si>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>ЛОКАЛЬНАЯ СМЕТА № 1</t>
  </si>
  <si>
    <t>Подвал КДП, аэропорт</t>
  </si>
  <si>
    <t>ИТОГО ПО СМЕТЕ С КОЭФ.УДОРОЖАНИЯ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</si>
</sst>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;\-#,##0;"/>
    <numFmt numFmtId="169" formatCode="#,##0;\-#,##0;#\ ##"/>
    <numFmt numFmtId="170" formatCode="#,##0.00000000;\-#,##0.00000000;"/>
    <numFmt numFmtId="171" formatCode="#,##0.00######################"/>
  </numFmts>
  <fonts count="24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68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/>
    </xf>
    <xf numFmtId="169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63"/>
  <sheetViews>
    <sheetView tabSelected="1" zoomScalePageLayoutView="0" workbookViewId="0" topLeftCell="A451">
      <selection activeCell="D1" sqref="D1"/>
    </sheetView>
  </sheetViews>
  <sheetFormatPr defaultColWidth="9.140625" defaultRowHeight="10.5"/>
  <cols>
    <col min="1" max="1" width="4.140625" style="1" customWidth="1"/>
    <col min="2" max="2" width="46.57421875" style="1" customWidth="1"/>
    <col min="3" max="3" width="11.1406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8" t="s">
        <v>1</v>
      </c>
      <c r="B3" s="48"/>
      <c r="C3" s="48"/>
      <c r="D3" s="48"/>
      <c r="F3" s="48" t="s">
        <v>2</v>
      </c>
      <c r="G3" s="48"/>
      <c r="H3" s="48"/>
      <c r="I3" s="48"/>
    </row>
    <row r="4" spans="1:9" ht="10.5" customHeight="1">
      <c r="A4" s="47" t="s">
        <v>3</v>
      </c>
      <c r="B4" s="47"/>
      <c r="C4" s="38">
        <f>F556</f>
        <v>901878</v>
      </c>
      <c r="D4" s="5" t="s">
        <v>4</v>
      </c>
      <c r="F4" s="47" t="s">
        <v>3</v>
      </c>
      <c r="G4" s="47"/>
      <c r="H4" s="38">
        <f>F556</f>
        <v>901878</v>
      </c>
      <c r="I4" s="5" t="s">
        <v>4</v>
      </c>
    </row>
    <row r="5" spans="1:9" ht="10.5">
      <c r="A5" s="45"/>
      <c r="B5" s="45"/>
      <c r="C5" s="45"/>
      <c r="D5" s="45"/>
      <c r="F5" s="45"/>
      <c r="G5" s="45"/>
      <c r="H5" s="45"/>
      <c r="I5" s="45"/>
    </row>
    <row r="6" spans="1:9" ht="10.5">
      <c r="A6" s="45"/>
      <c r="B6" s="45"/>
      <c r="C6" s="45"/>
      <c r="D6" s="45"/>
      <c r="F6" s="45"/>
      <c r="G6" s="45"/>
      <c r="H6" s="45"/>
      <c r="I6" s="45"/>
    </row>
    <row r="7" spans="1:9" ht="10.5">
      <c r="A7" s="47" t="s">
        <v>5</v>
      </c>
      <c r="B7" s="47"/>
      <c r="C7" s="47"/>
      <c r="D7" s="47"/>
      <c r="F7" s="47" t="s">
        <v>5</v>
      </c>
      <c r="G7" s="47"/>
      <c r="H7" s="47"/>
      <c r="I7" s="47"/>
    </row>
    <row r="8" spans="1:9" ht="10.5">
      <c r="A8" s="45"/>
      <c r="B8" s="45"/>
      <c r="C8" s="45"/>
      <c r="D8" s="45"/>
      <c r="F8" s="45"/>
      <c r="G8" s="45"/>
      <c r="H8" s="45"/>
      <c r="I8" s="45"/>
    </row>
    <row r="9" spans="1:9" ht="10.5">
      <c r="A9" s="47" t="s">
        <v>6</v>
      </c>
      <c r="B9" s="47"/>
      <c r="C9" s="47"/>
      <c r="D9" s="47"/>
      <c r="F9" s="47" t="s">
        <v>6</v>
      </c>
      <c r="G9" s="47"/>
      <c r="H9" s="47"/>
      <c r="I9" s="47"/>
    </row>
    <row r="12" spans="2:3" ht="10.5">
      <c r="B12" s="6" t="s">
        <v>7</v>
      </c>
      <c r="C12" s="40" t="s">
        <v>387</v>
      </c>
    </row>
    <row r="13" spans="1:10" ht="10.5">
      <c r="A13" s="56" t="s">
        <v>386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0.5">
      <c r="A14" s="57" t="s">
        <v>8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0.5">
      <c r="A15" s="57" t="s">
        <v>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59" t="str">
        <f>TEXT((F543)/1000,"# ##0"&amp;GetSeparator()&amp;"000")</f>
        <v> 151,048</v>
      </c>
      <c r="I17" s="59"/>
      <c r="J17" s="9" t="s">
        <v>13</v>
      </c>
    </row>
    <row r="18" spans="7:10" ht="10.5">
      <c r="G18" s="6" t="s">
        <v>14</v>
      </c>
      <c r="H18" s="59" t="str">
        <f>TEXT((J553)/1000,"# ##0"&amp;GetSeparator()&amp;"000")</f>
        <v> 1,186</v>
      </c>
      <c r="I18" s="59"/>
      <c r="J18" s="9" t="s">
        <v>15</v>
      </c>
    </row>
    <row r="19" spans="7:10" ht="10.5">
      <c r="G19" s="6" t="s">
        <v>16</v>
      </c>
      <c r="H19" s="59" t="str">
        <f>TEXT((F550)/1000,"# ##0"&amp;GetSeparator()&amp;"000")</f>
        <v> 13,592</v>
      </c>
      <c r="I19" s="59"/>
      <c r="J19" s="9" t="s">
        <v>13</v>
      </c>
    </row>
    <row r="20" spans="7:10" ht="10.5">
      <c r="G20" s="6" t="s">
        <v>17</v>
      </c>
      <c r="H20" s="59" t="str">
        <f>TEXT((F556)/1000,"# ##0"&amp;GetSeparator()&amp;"000")</f>
        <v> 901,878</v>
      </c>
      <c r="I20" s="59"/>
      <c r="J20" s="9" t="s">
        <v>13</v>
      </c>
    </row>
    <row r="21" spans="1:10" ht="10.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</row>
    <row r="22" ht="4.5" customHeight="1"/>
    <row r="23" spans="1:10" ht="21.75" customHeight="1">
      <c r="A23" s="52" t="s">
        <v>19</v>
      </c>
      <c r="B23" s="52" t="s">
        <v>20</v>
      </c>
      <c r="C23" s="52" t="s">
        <v>21</v>
      </c>
      <c r="D23" s="50" t="s">
        <v>22</v>
      </c>
      <c r="E23" s="51"/>
      <c r="F23" s="50" t="s">
        <v>23</v>
      </c>
      <c r="G23" s="55"/>
      <c r="H23" s="51"/>
      <c r="I23" s="50" t="s">
        <v>24</v>
      </c>
      <c r="J23" s="51"/>
    </row>
    <row r="24" spans="1:10" ht="10.5" customHeight="1">
      <c r="A24" s="53"/>
      <c r="B24" s="53"/>
      <c r="C24" s="53"/>
      <c r="D24" s="10" t="s">
        <v>25</v>
      </c>
      <c r="E24" s="10" t="s">
        <v>26</v>
      </c>
      <c r="F24" s="52" t="s">
        <v>25</v>
      </c>
      <c r="G24" s="52" t="s">
        <v>27</v>
      </c>
      <c r="H24" s="10" t="s">
        <v>26</v>
      </c>
      <c r="I24" s="50" t="s">
        <v>28</v>
      </c>
      <c r="J24" s="51"/>
    </row>
    <row r="25" spans="1:10" ht="21.75" customHeight="1">
      <c r="A25" s="54"/>
      <c r="B25" s="54"/>
      <c r="C25" s="54"/>
      <c r="D25" s="10" t="s">
        <v>27</v>
      </c>
      <c r="E25" s="10" t="s">
        <v>29</v>
      </c>
      <c r="F25" s="54"/>
      <c r="G25" s="54"/>
      <c r="H25" s="10" t="s">
        <v>29</v>
      </c>
      <c r="I25" s="10" t="s">
        <v>30</v>
      </c>
      <c r="J25" s="10" t="s">
        <v>25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7" ht="10.5">
      <c r="B27" s="9" t="s">
        <v>31</v>
      </c>
    </row>
    <row r="28" spans="1:14" ht="10.5">
      <c r="A28" s="47" t="s">
        <v>32</v>
      </c>
      <c r="B28" s="48" t="s">
        <v>33</v>
      </c>
      <c r="C28" s="45">
        <v>3.2</v>
      </c>
      <c r="D28" s="12">
        <f>'Базовые цены за единицу'!B6</f>
        <v>463.49</v>
      </c>
      <c r="E28" s="12">
        <f>'Базовые цены за единицу'!D6</f>
        <v>343.61</v>
      </c>
      <c r="F28" s="49">
        <f>'Базовые цены с учетом расхода'!B6</f>
        <v>1484</v>
      </c>
      <c r="G28" s="49">
        <f>'Базовые цены с учетом расхода'!C6</f>
        <v>384</v>
      </c>
      <c r="H28" s="14">
        <f>'Базовые цены с учетом расхода'!D6</f>
        <v>1100</v>
      </c>
      <c r="I28" s="15">
        <v>11.1205</v>
      </c>
      <c r="J28" s="15">
        <f>'Базовые цены с учетом расхода'!I6</f>
        <v>35.5856</v>
      </c>
      <c r="K28" s="1" t="s">
        <v>34</v>
      </c>
      <c r="L28" s="1" t="s">
        <v>35</v>
      </c>
      <c r="N28" s="49">
        <f>'Базовые цены с учетом расхода'!F6</f>
        <v>0</v>
      </c>
    </row>
    <row r="29" spans="1:14" ht="22.5" customHeight="1">
      <c r="A29" s="45"/>
      <c r="B29" s="48"/>
      <c r="C29" s="45"/>
      <c r="D29" s="16">
        <f>'Базовые цены за единицу'!C6</f>
        <v>119.88</v>
      </c>
      <c r="E29" s="16">
        <f>'Базовые цены за единицу'!E6</f>
        <v>63.12</v>
      </c>
      <c r="F29" s="49"/>
      <c r="G29" s="49"/>
      <c r="H29" s="13">
        <f>'Базовые цены с учетом расхода'!E6</f>
        <v>202</v>
      </c>
      <c r="I29" s="1">
        <v>5.1865</v>
      </c>
      <c r="J29" s="1">
        <f>'Базовые цены с учетом расхода'!K6</f>
        <v>16.5968</v>
      </c>
      <c r="K29" s="1" t="s">
        <v>36</v>
      </c>
      <c r="L29" s="1" t="s">
        <v>37</v>
      </c>
      <c r="N29" s="49"/>
    </row>
    <row r="30" ht="10.5">
      <c r="B30" s="17" t="s">
        <v>38</v>
      </c>
    </row>
    <row r="31" ht="10.5">
      <c r="B31" s="18" t="s">
        <v>39</v>
      </c>
    </row>
    <row r="32" spans="2:6" ht="10.5" hidden="1">
      <c r="B32" s="19" t="s">
        <v>40</v>
      </c>
      <c r="F32" s="1">
        <v>384</v>
      </c>
    </row>
    <row r="33" spans="2:6" ht="10.5" hidden="1">
      <c r="B33" s="19" t="s">
        <v>41</v>
      </c>
      <c r="F33" s="1">
        <v>1100</v>
      </c>
    </row>
    <row r="34" spans="2:6" ht="10.5" hidden="1">
      <c r="B34" s="19" t="s">
        <v>42</v>
      </c>
      <c r="F34" s="1">
        <v>202</v>
      </c>
    </row>
    <row r="35" ht="10.5" hidden="1">
      <c r="B35" s="19" t="s">
        <v>43</v>
      </c>
    </row>
    <row r="36" ht="21" hidden="1">
      <c r="B36" s="19" t="s">
        <v>44</v>
      </c>
    </row>
    <row r="37" spans="2:11" ht="21" hidden="1">
      <c r="B37" s="19" t="s">
        <v>45</v>
      </c>
      <c r="C37" s="20"/>
      <c r="K37" s="1" t="s">
        <v>46</v>
      </c>
    </row>
    <row r="38" ht="10.5" hidden="1">
      <c r="B38" s="19" t="s">
        <v>47</v>
      </c>
    </row>
    <row r="39" ht="21" hidden="1">
      <c r="B39" s="19" t="s">
        <v>48</v>
      </c>
    </row>
    <row r="40" ht="10.5" hidden="1">
      <c r="B40" s="19" t="s">
        <v>49</v>
      </c>
    </row>
    <row r="41" spans="2:12" ht="10.5" hidden="1">
      <c r="B41" s="19" t="s">
        <v>50</v>
      </c>
      <c r="C41" s="1">
        <v>99</v>
      </c>
      <c r="F41" s="13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580</v>
      </c>
      <c r="L41" s="4" t="s">
        <v>51</v>
      </c>
    </row>
    <row r="42" spans="2:12" ht="10.5" hidden="1">
      <c r="B42" s="19" t="s">
        <v>52</v>
      </c>
      <c r="C42" s="1">
        <v>99</v>
      </c>
      <c r="F42" s="13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380</v>
      </c>
      <c r="L42" s="4" t="s">
        <v>53</v>
      </c>
    </row>
    <row r="43" spans="2:12" ht="10.5" hidden="1">
      <c r="B43" s="19" t="s">
        <v>54</v>
      </c>
      <c r="C43" s="1">
        <v>99</v>
      </c>
      <c r="F43" s="13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200</v>
      </c>
      <c r="L43" s="4" t="s">
        <v>55</v>
      </c>
    </row>
    <row r="44" spans="2:12" ht="10.5" hidden="1">
      <c r="B44" s="19" t="s">
        <v>56</v>
      </c>
      <c r="C44" s="1">
        <v>60</v>
      </c>
      <c r="F44" s="13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352</v>
      </c>
      <c r="L44" s="4" t="s">
        <v>57</v>
      </c>
    </row>
    <row r="45" spans="2:12" ht="10.5" hidden="1">
      <c r="B45" s="19" t="s">
        <v>58</v>
      </c>
      <c r="C45" s="1">
        <v>60</v>
      </c>
      <c r="F45" s="13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230</v>
      </c>
      <c r="L45" s="4" t="s">
        <v>59</v>
      </c>
    </row>
    <row r="46" spans="2:12" ht="10.5" hidden="1">
      <c r="B46" s="19" t="s">
        <v>60</v>
      </c>
      <c r="C46" s="1">
        <v>60</v>
      </c>
      <c r="F46" s="13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121</v>
      </c>
      <c r="L46" s="4" t="s">
        <v>61</v>
      </c>
    </row>
    <row r="47" spans="1:10" ht="10.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4" ht="10.5">
      <c r="A48" s="47" t="s">
        <v>62</v>
      </c>
      <c r="B48" s="48" t="s">
        <v>63</v>
      </c>
      <c r="C48" s="45">
        <v>5.76</v>
      </c>
      <c r="D48" s="12">
        <f>'Базовые цены за единицу'!B7</f>
        <v>4.46</v>
      </c>
      <c r="E48" s="12">
        <f>'Базовые цены за единицу'!D7</f>
        <v>4.46</v>
      </c>
      <c r="F48" s="49">
        <f>'Базовые цены с учетом расхода'!B7</f>
        <v>26</v>
      </c>
      <c r="G48" s="49">
        <f>'Базовые цены с учетом расхода'!C7</f>
        <v>0</v>
      </c>
      <c r="H48" s="14">
        <f>'Базовые цены с учетом расхода'!D7</f>
        <v>26</v>
      </c>
      <c r="I48" s="15"/>
      <c r="J48" s="15">
        <f>'Базовые цены с учетом расхода'!I7</f>
        <v>0</v>
      </c>
      <c r="K48" s="1" t="s">
        <v>34</v>
      </c>
      <c r="L48" s="1" t="s">
        <v>35</v>
      </c>
      <c r="N48" s="49">
        <f>'Базовые цены с учетом расхода'!F7</f>
        <v>0</v>
      </c>
    </row>
    <row r="49" spans="1:14" ht="21.75" customHeight="1">
      <c r="A49" s="45"/>
      <c r="B49" s="48"/>
      <c r="C49" s="45"/>
      <c r="D49" s="16">
        <f>'Базовые цены за единицу'!C7</f>
        <v>0</v>
      </c>
      <c r="E49" s="16">
        <f>'Базовые цены за единицу'!E7</f>
        <v>0</v>
      </c>
      <c r="F49" s="49"/>
      <c r="G49" s="49"/>
      <c r="H49" s="13">
        <f>'Базовые цены с учетом расхода'!E7</f>
        <v>0</v>
      </c>
      <c r="J49" s="1">
        <f>'Базовые цены с учетом расхода'!K7</f>
        <v>0</v>
      </c>
      <c r="K49" s="1" t="s">
        <v>36</v>
      </c>
      <c r="L49" s="1" t="s">
        <v>37</v>
      </c>
      <c r="N49" s="49"/>
    </row>
    <row r="50" ht="10.5">
      <c r="B50" s="17" t="s">
        <v>64</v>
      </c>
    </row>
    <row r="51" ht="10.5" hidden="1">
      <c r="B51" s="19" t="s">
        <v>40</v>
      </c>
    </row>
    <row r="52" spans="2:6" ht="10.5" hidden="1">
      <c r="B52" s="19" t="s">
        <v>41</v>
      </c>
      <c r="F52" s="1">
        <v>26</v>
      </c>
    </row>
    <row r="53" ht="10.5" hidden="1">
      <c r="B53" s="19" t="s">
        <v>42</v>
      </c>
    </row>
    <row r="54" ht="10.5" hidden="1">
      <c r="B54" s="19" t="s">
        <v>43</v>
      </c>
    </row>
    <row r="55" ht="21" hidden="1">
      <c r="B55" s="19" t="s">
        <v>44</v>
      </c>
    </row>
    <row r="56" spans="2:11" ht="21" hidden="1">
      <c r="B56" s="19" t="s">
        <v>45</v>
      </c>
      <c r="C56" s="20"/>
      <c r="K56" s="1" t="s">
        <v>46</v>
      </c>
    </row>
    <row r="57" ht="10.5" hidden="1">
      <c r="B57" s="19" t="s">
        <v>47</v>
      </c>
    </row>
    <row r="58" ht="21" hidden="1">
      <c r="B58" s="19" t="s">
        <v>48</v>
      </c>
    </row>
    <row r="59" ht="10.5" hidden="1">
      <c r="B59" s="19" t="s">
        <v>49</v>
      </c>
    </row>
    <row r="60" spans="2:12" ht="10.5" hidden="1">
      <c r="B60" s="19" t="s">
        <v>50</v>
      </c>
      <c r="F60" s="13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60" s="4" t="s">
        <v>51</v>
      </c>
    </row>
    <row r="61" spans="2:12" ht="10.5" hidden="1">
      <c r="B61" s="19" t="s">
        <v>52</v>
      </c>
      <c r="F61" s="13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</c>
      <c r="L61" s="4" t="s">
        <v>53</v>
      </c>
    </row>
    <row r="62" spans="2:12" ht="10.5" hidden="1">
      <c r="B62" s="19" t="s">
        <v>54</v>
      </c>
      <c r="F62" s="13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</c>
      <c r="L62" s="4" t="s">
        <v>55</v>
      </c>
    </row>
    <row r="63" spans="2:12" ht="10.5" hidden="1">
      <c r="B63" s="19" t="s">
        <v>56</v>
      </c>
      <c r="F63" s="13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63" s="4" t="s">
        <v>57</v>
      </c>
    </row>
    <row r="64" spans="2:12" ht="10.5" hidden="1">
      <c r="B64" s="19" t="s">
        <v>58</v>
      </c>
      <c r="F64" s="13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</c>
      <c r="L64" s="4" t="s">
        <v>59</v>
      </c>
    </row>
    <row r="65" spans="2:12" ht="10.5" hidden="1">
      <c r="B65" s="19" t="s">
        <v>60</v>
      </c>
      <c r="F65" s="13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</c>
      <c r="L65" s="4" t="s">
        <v>61</v>
      </c>
    </row>
    <row r="66" spans="1:10" ht="10.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4" ht="10.5">
      <c r="A67" s="47" t="s">
        <v>65</v>
      </c>
      <c r="B67" s="48" t="s">
        <v>66</v>
      </c>
      <c r="C67" s="45">
        <v>5.76</v>
      </c>
      <c r="D67" s="12">
        <f>'Базовые цены за единицу'!B8</f>
        <v>45.06</v>
      </c>
      <c r="E67" s="12">
        <f>'Базовые цены за единицу'!D8</f>
        <v>0</v>
      </c>
      <c r="F67" s="49">
        <f>'Базовые цены с учетом расхода'!B8</f>
        <v>260</v>
      </c>
      <c r="G67" s="49">
        <f>'Базовые цены с учетом расхода'!C8</f>
        <v>0</v>
      </c>
      <c r="H67" s="14">
        <f>'Базовые цены с учетом расхода'!D8</f>
        <v>0</v>
      </c>
      <c r="I67" s="15"/>
      <c r="J67" s="15">
        <f>'Базовые цены с учетом расхода'!I8</f>
        <v>0</v>
      </c>
      <c r="K67" s="1" t="s">
        <v>34</v>
      </c>
      <c r="L67" s="1" t="s">
        <v>35</v>
      </c>
      <c r="N67" s="49">
        <f>'Базовые цены с учетом расхода'!F8</f>
        <v>260</v>
      </c>
    </row>
    <row r="68" spans="1:14" ht="34.5" customHeight="1">
      <c r="A68" s="45"/>
      <c r="B68" s="48"/>
      <c r="C68" s="45"/>
      <c r="D68" s="16">
        <f>'Базовые цены за единицу'!C8</f>
        <v>0</v>
      </c>
      <c r="E68" s="16">
        <f>'Базовые цены за единицу'!E8</f>
        <v>0</v>
      </c>
      <c r="F68" s="49"/>
      <c r="G68" s="49"/>
      <c r="H68" s="13">
        <f>'Базовые цены с учетом расхода'!E8</f>
        <v>0</v>
      </c>
      <c r="J68" s="1">
        <f>'Базовые цены с учетом расхода'!K8</f>
        <v>0</v>
      </c>
      <c r="K68" s="1" t="s">
        <v>36</v>
      </c>
      <c r="L68" s="1" t="s">
        <v>37</v>
      </c>
      <c r="N68" s="49"/>
    </row>
    <row r="69" ht="10.5">
      <c r="B69" s="17" t="s">
        <v>64</v>
      </c>
    </row>
    <row r="70" ht="10.5" hidden="1">
      <c r="B70" s="19" t="s">
        <v>40</v>
      </c>
    </row>
    <row r="71" ht="10.5" hidden="1">
      <c r="B71" s="19" t="s">
        <v>41</v>
      </c>
    </row>
    <row r="72" ht="10.5" hidden="1">
      <c r="B72" s="19" t="s">
        <v>42</v>
      </c>
    </row>
    <row r="73" spans="2:6" ht="10.5" hidden="1">
      <c r="B73" s="19" t="s">
        <v>43</v>
      </c>
      <c r="F73" s="1">
        <v>260</v>
      </c>
    </row>
    <row r="74" ht="21" hidden="1">
      <c r="B74" s="19" t="s">
        <v>44</v>
      </c>
    </row>
    <row r="75" spans="2:11" ht="21" hidden="1">
      <c r="B75" s="19" t="s">
        <v>45</v>
      </c>
      <c r="C75" s="20"/>
      <c r="K75" s="1" t="s">
        <v>46</v>
      </c>
    </row>
    <row r="76" ht="10.5" hidden="1">
      <c r="B76" s="19" t="s">
        <v>47</v>
      </c>
    </row>
    <row r="77" ht="21" hidden="1">
      <c r="B77" s="19" t="s">
        <v>48</v>
      </c>
    </row>
    <row r="78" ht="10.5" hidden="1">
      <c r="B78" s="19" t="s">
        <v>49</v>
      </c>
    </row>
    <row r="79" spans="2:12" ht="10.5" hidden="1">
      <c r="B79" s="19" t="s">
        <v>50</v>
      </c>
      <c r="F79" s="13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79" s="4" t="s">
        <v>51</v>
      </c>
    </row>
    <row r="80" spans="2:12" ht="10.5" hidden="1">
      <c r="B80" s="19" t="s">
        <v>52</v>
      </c>
      <c r="F80" s="13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  <c r="L80" s="4" t="s">
        <v>53</v>
      </c>
    </row>
    <row r="81" spans="2:12" ht="10.5" hidden="1">
      <c r="B81" s="19" t="s">
        <v>54</v>
      </c>
      <c r="F81" s="13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  <c r="L81" s="4" t="s">
        <v>55</v>
      </c>
    </row>
    <row r="82" spans="2:12" ht="10.5" hidden="1">
      <c r="B82" s="19" t="s">
        <v>56</v>
      </c>
      <c r="F82" s="13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82" s="4" t="s">
        <v>57</v>
      </c>
    </row>
    <row r="83" spans="2:12" ht="10.5" hidden="1">
      <c r="B83" s="19" t="s">
        <v>58</v>
      </c>
      <c r="F83" s="13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  <c r="L83" s="4" t="s">
        <v>59</v>
      </c>
    </row>
    <row r="84" spans="2:12" ht="10.5" hidden="1">
      <c r="B84" s="19" t="s">
        <v>60</v>
      </c>
      <c r="F84" s="13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  <c r="L84" s="4" t="s">
        <v>61</v>
      </c>
    </row>
    <row r="85" spans="1:10" ht="10.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4" ht="10.5">
      <c r="A86" s="47" t="s">
        <v>67</v>
      </c>
      <c r="B86" s="48" t="s">
        <v>68</v>
      </c>
      <c r="C86" s="45">
        <v>161.6</v>
      </c>
      <c r="D86" s="12">
        <f>'Базовые цены за единицу'!B9</f>
        <v>16.27</v>
      </c>
      <c r="E86" s="12">
        <f>'Базовые цены за единицу'!D9</f>
        <v>0</v>
      </c>
      <c r="F86" s="49">
        <f>'Базовые цены с учетом расхода'!B9</f>
        <v>2629</v>
      </c>
      <c r="G86" s="49">
        <f>'Базовые цены с учетом расхода'!C9</f>
        <v>2629</v>
      </c>
      <c r="H86" s="14">
        <f>'Базовые цены с учетом расхода'!D9</f>
        <v>0</v>
      </c>
      <c r="I86" s="15">
        <v>1.39725</v>
      </c>
      <c r="J86" s="15">
        <f>'Базовые цены с учетом расхода'!I9</f>
        <v>225.7956</v>
      </c>
      <c r="K86" s="1" t="s">
        <v>34</v>
      </c>
      <c r="L86" s="1" t="s">
        <v>35</v>
      </c>
      <c r="N86" s="49">
        <f>'Базовые цены с учетом расхода'!F9</f>
        <v>0</v>
      </c>
    </row>
    <row r="87" spans="1:14" ht="10.5">
      <c r="A87" s="45"/>
      <c r="B87" s="48"/>
      <c r="C87" s="45"/>
      <c r="D87" s="16">
        <f>'Базовые цены за единицу'!C9</f>
        <v>16.27</v>
      </c>
      <c r="E87" s="16">
        <f>'Базовые цены за единицу'!E9</f>
        <v>0</v>
      </c>
      <c r="F87" s="49"/>
      <c r="G87" s="49"/>
      <c r="H87" s="13">
        <f>'Базовые цены с учетом расхода'!E9</f>
        <v>0</v>
      </c>
      <c r="J87" s="1">
        <f>'Базовые цены с учетом расхода'!K9</f>
        <v>0</v>
      </c>
      <c r="K87" s="1" t="s">
        <v>36</v>
      </c>
      <c r="L87" s="1" t="s">
        <v>37</v>
      </c>
      <c r="N87" s="49"/>
    </row>
    <row r="88" ht="10.5">
      <c r="B88" s="17" t="s">
        <v>69</v>
      </c>
    </row>
    <row r="89" ht="10.5">
      <c r="B89" s="18" t="s">
        <v>70</v>
      </c>
    </row>
    <row r="90" spans="2:6" ht="10.5" hidden="1">
      <c r="B90" s="19" t="s">
        <v>40</v>
      </c>
      <c r="F90" s="1">
        <v>2629</v>
      </c>
    </row>
    <row r="91" ht="10.5" hidden="1">
      <c r="B91" s="19" t="s">
        <v>41</v>
      </c>
    </row>
    <row r="92" ht="10.5" hidden="1">
      <c r="B92" s="19" t="s">
        <v>42</v>
      </c>
    </row>
    <row r="93" ht="10.5" hidden="1">
      <c r="B93" s="19" t="s">
        <v>43</v>
      </c>
    </row>
    <row r="94" ht="21" hidden="1">
      <c r="B94" s="19" t="s">
        <v>44</v>
      </c>
    </row>
    <row r="95" spans="2:11" ht="21" hidden="1">
      <c r="B95" s="19" t="s">
        <v>45</v>
      </c>
      <c r="C95" s="20"/>
      <c r="K95" s="1" t="s">
        <v>46</v>
      </c>
    </row>
    <row r="96" ht="10.5" hidden="1">
      <c r="B96" s="19" t="s">
        <v>47</v>
      </c>
    </row>
    <row r="97" ht="21" hidden="1">
      <c r="B97" s="19" t="s">
        <v>48</v>
      </c>
    </row>
    <row r="98" ht="10.5" hidden="1">
      <c r="B98" s="19" t="s">
        <v>49</v>
      </c>
    </row>
    <row r="99" spans="2:12" ht="10.5" hidden="1">
      <c r="B99" s="19" t="s">
        <v>50</v>
      </c>
      <c r="C99" s="1">
        <v>81</v>
      </c>
      <c r="F99" s="13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2129</v>
      </c>
      <c r="L99" s="4" t="s">
        <v>51</v>
      </c>
    </row>
    <row r="100" spans="2:12" ht="10.5" hidden="1">
      <c r="B100" s="19" t="s">
        <v>52</v>
      </c>
      <c r="C100" s="1">
        <v>81</v>
      </c>
      <c r="F100" s="13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2130</v>
      </c>
      <c r="L100" s="4" t="s">
        <v>53</v>
      </c>
    </row>
    <row r="101" spans="2:12" ht="10.5" hidden="1">
      <c r="B101" s="19" t="s">
        <v>54</v>
      </c>
      <c r="F101" s="13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  <c r="L101" s="4" t="s">
        <v>55</v>
      </c>
    </row>
    <row r="102" spans="2:12" ht="10.5" hidden="1">
      <c r="B102" s="19" t="s">
        <v>56</v>
      </c>
      <c r="C102" s="1">
        <v>60</v>
      </c>
      <c r="F102" s="13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1577</v>
      </c>
      <c r="L102" s="4" t="s">
        <v>57</v>
      </c>
    </row>
    <row r="103" spans="2:12" ht="10.5" hidden="1">
      <c r="B103" s="19" t="s">
        <v>58</v>
      </c>
      <c r="C103" s="1">
        <v>60</v>
      </c>
      <c r="F103" s="13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1577</v>
      </c>
      <c r="L103" s="4" t="s">
        <v>59</v>
      </c>
    </row>
    <row r="104" spans="2:12" ht="10.5" hidden="1">
      <c r="B104" s="19" t="s">
        <v>60</v>
      </c>
      <c r="F104" s="13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  <c r="L104" s="4" t="s">
        <v>61</v>
      </c>
    </row>
    <row r="105" spans="1:10" ht="10.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4" ht="10.5">
      <c r="A106" s="47" t="s">
        <v>71</v>
      </c>
      <c r="B106" s="48" t="s">
        <v>72</v>
      </c>
      <c r="C106" s="45">
        <v>161.6</v>
      </c>
      <c r="D106" s="12">
        <f>'Базовые цены за единицу'!B10</f>
        <v>60.29</v>
      </c>
      <c r="E106" s="12">
        <f>'Базовые цены за единицу'!D10</f>
        <v>53.24</v>
      </c>
      <c r="F106" s="49">
        <f>'Базовые цены с учетом расхода'!B10</f>
        <v>9743</v>
      </c>
      <c r="G106" s="49">
        <f>'Базовые цены с учетом расхода'!C10</f>
        <v>1139</v>
      </c>
      <c r="H106" s="14">
        <f>'Базовые цены с учетом расхода'!D10</f>
        <v>8604</v>
      </c>
      <c r="I106" s="15">
        <v>0.605475</v>
      </c>
      <c r="J106" s="15">
        <f>'Базовые цены с учетом расхода'!I10</f>
        <v>97.84476</v>
      </c>
      <c r="K106" s="1" t="s">
        <v>34</v>
      </c>
      <c r="L106" s="1" t="s">
        <v>35</v>
      </c>
      <c r="N106" s="49">
        <f>'Базовые цены с учетом расхода'!F10</f>
        <v>0</v>
      </c>
    </row>
    <row r="107" spans="1:14" ht="23.25" customHeight="1">
      <c r="A107" s="45"/>
      <c r="B107" s="48"/>
      <c r="C107" s="45"/>
      <c r="D107" s="16">
        <f>'Базовые цены за единицу'!C10</f>
        <v>7.05</v>
      </c>
      <c r="E107" s="16">
        <f>'Базовые цены за единицу'!E10</f>
        <v>5.96</v>
      </c>
      <c r="F107" s="49"/>
      <c r="G107" s="49"/>
      <c r="H107" s="13">
        <f>'Базовые цены с учетом расхода'!E10</f>
        <v>963</v>
      </c>
      <c r="I107" s="1">
        <v>0.489375</v>
      </c>
      <c r="J107" s="1">
        <f>'Базовые цены с учетом расхода'!K10</f>
        <v>79.083</v>
      </c>
      <c r="K107" s="1" t="s">
        <v>36</v>
      </c>
      <c r="L107" s="1" t="s">
        <v>37</v>
      </c>
      <c r="N107" s="49"/>
    </row>
    <row r="108" ht="10.5">
      <c r="B108" s="17" t="s">
        <v>69</v>
      </c>
    </row>
    <row r="109" spans="2:10" ht="10.5">
      <c r="B109" s="46" t="s">
        <v>73</v>
      </c>
      <c r="C109" s="46"/>
      <c r="D109" s="46"/>
      <c r="E109" s="46"/>
      <c r="F109" s="46"/>
      <c r="G109" s="46"/>
      <c r="H109" s="46"/>
      <c r="I109" s="46"/>
      <c r="J109" s="46"/>
    </row>
    <row r="110" ht="10.5">
      <c r="B110" s="18" t="s">
        <v>74</v>
      </c>
    </row>
    <row r="111" spans="2:6" ht="10.5" hidden="1">
      <c r="B111" s="19" t="s">
        <v>40</v>
      </c>
      <c r="F111" s="1">
        <v>1139</v>
      </c>
    </row>
    <row r="112" spans="2:6" ht="10.5" hidden="1">
      <c r="B112" s="19" t="s">
        <v>41</v>
      </c>
      <c r="F112" s="1">
        <v>8604</v>
      </c>
    </row>
    <row r="113" spans="2:6" ht="10.5" hidden="1">
      <c r="B113" s="19" t="s">
        <v>42</v>
      </c>
      <c r="F113" s="1">
        <v>963</v>
      </c>
    </row>
    <row r="114" ht="10.5" hidden="1">
      <c r="B114" s="19" t="s">
        <v>43</v>
      </c>
    </row>
    <row r="115" ht="21" hidden="1">
      <c r="B115" s="19" t="s">
        <v>44</v>
      </c>
    </row>
    <row r="116" spans="2:11" ht="21" hidden="1">
      <c r="B116" s="19" t="s">
        <v>45</v>
      </c>
      <c r="C116" s="20"/>
      <c r="K116" s="1" t="s">
        <v>46</v>
      </c>
    </row>
    <row r="117" ht="10.5" hidden="1">
      <c r="B117" s="19" t="s">
        <v>47</v>
      </c>
    </row>
    <row r="118" ht="21" hidden="1">
      <c r="B118" s="19" t="s">
        <v>48</v>
      </c>
    </row>
    <row r="119" ht="10.5" hidden="1">
      <c r="B119" s="19" t="s">
        <v>49</v>
      </c>
    </row>
    <row r="120" spans="2:12" ht="10.5" hidden="1">
      <c r="B120" s="19" t="s">
        <v>50</v>
      </c>
      <c r="C120" s="1">
        <v>81</v>
      </c>
      <c r="F120" s="13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1703</v>
      </c>
      <c r="L120" s="4" t="s">
        <v>51</v>
      </c>
    </row>
    <row r="121" spans="2:12" ht="10.5" hidden="1">
      <c r="B121" s="19" t="s">
        <v>52</v>
      </c>
      <c r="C121" s="1">
        <v>81</v>
      </c>
      <c r="F121" s="13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923</v>
      </c>
      <c r="L121" s="4" t="s">
        <v>53</v>
      </c>
    </row>
    <row r="122" spans="2:12" ht="10.5" hidden="1">
      <c r="B122" s="19" t="s">
        <v>54</v>
      </c>
      <c r="C122" s="1">
        <v>81</v>
      </c>
      <c r="F122" s="13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  <v>781</v>
      </c>
      <c r="L122" s="4" t="s">
        <v>55</v>
      </c>
    </row>
    <row r="123" spans="2:12" ht="10.5" hidden="1">
      <c r="B123" s="19" t="s">
        <v>56</v>
      </c>
      <c r="C123" s="1">
        <v>60</v>
      </c>
      <c r="F123" s="13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1261</v>
      </c>
      <c r="L123" s="4" t="s">
        <v>57</v>
      </c>
    </row>
    <row r="124" spans="2:12" ht="10.5" hidden="1">
      <c r="B124" s="19" t="s">
        <v>58</v>
      </c>
      <c r="C124" s="1">
        <v>60</v>
      </c>
      <c r="F124" s="13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684</v>
      </c>
      <c r="L124" s="4" t="s">
        <v>59</v>
      </c>
    </row>
    <row r="125" spans="2:12" ht="10.5" hidden="1">
      <c r="B125" s="19" t="s">
        <v>60</v>
      </c>
      <c r="C125" s="1">
        <v>60</v>
      </c>
      <c r="F125" s="13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  <v>579</v>
      </c>
      <c r="L125" s="4" t="s">
        <v>61</v>
      </c>
    </row>
    <row r="126" spans="1:10" ht="10.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4" ht="10.5">
      <c r="A127" s="47" t="s">
        <v>75</v>
      </c>
      <c r="B127" s="48" t="s">
        <v>76</v>
      </c>
      <c r="C127" s="45">
        <v>1.616</v>
      </c>
      <c r="D127" s="12">
        <f>'Базовые цены за единицу'!B11</f>
        <v>6103.93</v>
      </c>
      <c r="E127" s="12">
        <f>'Базовые цены за единицу'!D11</f>
        <v>73.81</v>
      </c>
      <c r="F127" s="49">
        <f>'Базовые цены с учетом расхода'!B11</f>
        <v>9863</v>
      </c>
      <c r="G127" s="49">
        <f>'Базовые цены с учетом расхода'!C11</f>
        <v>3788</v>
      </c>
      <c r="H127" s="14">
        <f>'Базовые цены с учетом расхода'!D11</f>
        <v>119</v>
      </c>
      <c r="I127" s="15">
        <v>201.74738</v>
      </c>
      <c r="J127" s="15">
        <f>'Базовые цены с учетом расхода'!I11</f>
        <v>326.02377</v>
      </c>
      <c r="K127" s="1" t="s">
        <v>34</v>
      </c>
      <c r="L127" s="1" t="s">
        <v>35</v>
      </c>
      <c r="N127" s="49">
        <f>'Базовые цены с учетом расхода'!F11</f>
        <v>5956</v>
      </c>
    </row>
    <row r="128" spans="1:14" ht="21.75" customHeight="1">
      <c r="A128" s="45"/>
      <c r="B128" s="48"/>
      <c r="C128" s="45"/>
      <c r="D128" s="16">
        <f>'Базовые цены за единицу'!C11</f>
        <v>2344.31</v>
      </c>
      <c r="E128" s="16">
        <f>'Базовые цены за единицу'!E11</f>
        <v>26.51</v>
      </c>
      <c r="F128" s="49"/>
      <c r="G128" s="49"/>
      <c r="H128" s="13">
        <f>'Базовые цены с учетом расхода'!E11</f>
        <v>43</v>
      </c>
      <c r="I128" s="1">
        <v>2.43</v>
      </c>
      <c r="J128" s="1">
        <f>'Базовые цены с учетом расхода'!K11</f>
        <v>3.92688</v>
      </c>
      <c r="K128" s="1" t="s">
        <v>36</v>
      </c>
      <c r="L128" s="1" t="s">
        <v>37</v>
      </c>
      <c r="N128" s="49"/>
    </row>
    <row r="129" ht="10.5">
      <c r="B129" s="17" t="s">
        <v>69</v>
      </c>
    </row>
    <row r="130" spans="2:10" ht="10.5">
      <c r="B130" s="46" t="s">
        <v>77</v>
      </c>
      <c r="C130" s="46"/>
      <c r="D130" s="46"/>
      <c r="E130" s="46"/>
      <c r="F130" s="46"/>
      <c r="G130" s="46"/>
      <c r="H130" s="46"/>
      <c r="I130" s="46"/>
      <c r="J130" s="46"/>
    </row>
    <row r="131" ht="10.5">
      <c r="B131" s="18" t="s">
        <v>74</v>
      </c>
    </row>
    <row r="132" spans="2:6" ht="10.5" hidden="1">
      <c r="B132" s="19" t="s">
        <v>40</v>
      </c>
      <c r="F132" s="1">
        <v>3788</v>
      </c>
    </row>
    <row r="133" spans="2:6" ht="10.5" hidden="1">
      <c r="B133" s="19" t="s">
        <v>41</v>
      </c>
      <c r="F133" s="1">
        <v>119</v>
      </c>
    </row>
    <row r="134" spans="2:6" ht="10.5" hidden="1">
      <c r="B134" s="19" t="s">
        <v>42</v>
      </c>
      <c r="F134" s="1">
        <v>43</v>
      </c>
    </row>
    <row r="135" spans="2:6" ht="10.5" hidden="1">
      <c r="B135" s="19" t="s">
        <v>43</v>
      </c>
      <c r="F135" s="1">
        <v>5956</v>
      </c>
    </row>
    <row r="136" ht="21" hidden="1">
      <c r="B136" s="19" t="s">
        <v>44</v>
      </c>
    </row>
    <row r="137" spans="2:11" ht="21" hidden="1">
      <c r="B137" s="19" t="s">
        <v>45</v>
      </c>
      <c r="C137" s="20"/>
      <c r="K137" s="1" t="s">
        <v>46</v>
      </c>
    </row>
    <row r="138" ht="10.5" hidden="1">
      <c r="B138" s="19" t="s">
        <v>47</v>
      </c>
    </row>
    <row r="139" ht="21" hidden="1">
      <c r="B139" s="19" t="s">
        <v>48</v>
      </c>
    </row>
    <row r="140" ht="10.5" hidden="1">
      <c r="B140" s="19" t="s">
        <v>49</v>
      </c>
    </row>
    <row r="141" spans="2:12" ht="10.5" hidden="1">
      <c r="B141" s="19" t="s">
        <v>50</v>
      </c>
      <c r="C141" s="1">
        <v>95</v>
      </c>
      <c r="F141" s="13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3639</v>
      </c>
      <c r="L141" s="4" t="s">
        <v>51</v>
      </c>
    </row>
    <row r="142" spans="2:12" ht="10.5" hidden="1">
      <c r="B142" s="19" t="s">
        <v>52</v>
      </c>
      <c r="C142" s="1">
        <v>95</v>
      </c>
      <c r="F142" s="13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3599</v>
      </c>
      <c r="L142" s="4" t="s">
        <v>53</v>
      </c>
    </row>
    <row r="143" spans="2:12" ht="10.5" hidden="1">
      <c r="B143" s="19" t="s">
        <v>54</v>
      </c>
      <c r="C143" s="1">
        <v>95</v>
      </c>
      <c r="F143" s="13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  <v>41</v>
      </c>
      <c r="L143" s="4" t="s">
        <v>55</v>
      </c>
    </row>
    <row r="144" spans="2:12" ht="10.5" hidden="1">
      <c r="B144" s="19" t="s">
        <v>56</v>
      </c>
      <c r="C144" s="1">
        <v>47</v>
      </c>
      <c r="F144" s="13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1801</v>
      </c>
      <c r="L144" s="4" t="s">
        <v>57</v>
      </c>
    </row>
    <row r="145" spans="2:12" ht="10.5" hidden="1">
      <c r="B145" s="19" t="s">
        <v>58</v>
      </c>
      <c r="C145" s="1">
        <v>47</v>
      </c>
      <c r="F145" s="13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1781</v>
      </c>
      <c r="L145" s="4" t="s">
        <v>59</v>
      </c>
    </row>
    <row r="146" spans="2:12" ht="10.5" hidden="1">
      <c r="B146" s="19" t="s">
        <v>60</v>
      </c>
      <c r="C146" s="1">
        <v>47</v>
      </c>
      <c r="F146" s="13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  <v>20</v>
      </c>
      <c r="L146" s="4" t="s">
        <v>61</v>
      </c>
    </row>
    <row r="147" spans="1:10" ht="10.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4" ht="10.5">
      <c r="A148" s="47" t="s">
        <v>78</v>
      </c>
      <c r="B148" s="48" t="s">
        <v>79</v>
      </c>
      <c r="C148" s="45">
        <v>9700</v>
      </c>
      <c r="D148" s="12">
        <f>'Базовые цены за единицу'!B12</f>
        <v>6.27</v>
      </c>
      <c r="E148" s="12">
        <f>'Базовые цены за единицу'!D12</f>
        <v>0</v>
      </c>
      <c r="F148" s="49">
        <f>'Базовые цены с учетом расхода'!B12</f>
        <v>60819</v>
      </c>
      <c r="G148" s="49">
        <f>'Базовые цены с учетом расхода'!C12</f>
        <v>0</v>
      </c>
      <c r="H148" s="14">
        <f>'Базовые цены с учетом расхода'!D12</f>
        <v>0</v>
      </c>
      <c r="I148" s="15"/>
      <c r="J148" s="15">
        <f>'Базовые цены с учетом расхода'!I12</f>
        <v>0</v>
      </c>
      <c r="K148" s="1" t="s">
        <v>34</v>
      </c>
      <c r="L148" s="1" t="s">
        <v>35</v>
      </c>
      <c r="N148" s="49">
        <f>'Базовые цены с учетом расхода'!F12</f>
        <v>60819</v>
      </c>
    </row>
    <row r="149" spans="1:14" ht="21.75" customHeight="1">
      <c r="A149" s="45"/>
      <c r="B149" s="48"/>
      <c r="C149" s="45"/>
      <c r="D149" s="16">
        <f>'Базовые цены за единицу'!C12</f>
        <v>0</v>
      </c>
      <c r="E149" s="16">
        <f>'Базовые цены за единицу'!E12</f>
        <v>0</v>
      </c>
      <c r="F149" s="49"/>
      <c r="G149" s="49"/>
      <c r="H149" s="13">
        <f>'Базовые цены с учетом расхода'!E12</f>
        <v>0</v>
      </c>
      <c r="J149" s="1">
        <f>'Базовые цены с учетом расхода'!K12</f>
        <v>0</v>
      </c>
      <c r="K149" s="1" t="s">
        <v>36</v>
      </c>
      <c r="L149" s="1" t="s">
        <v>37</v>
      </c>
      <c r="N149" s="49"/>
    </row>
    <row r="150" ht="10.5">
      <c r="B150" s="17" t="s">
        <v>80</v>
      </c>
    </row>
    <row r="151" spans="2:10" ht="10.5">
      <c r="B151" s="46" t="s">
        <v>81</v>
      </c>
      <c r="C151" s="46"/>
      <c r="D151" s="46"/>
      <c r="E151" s="46"/>
      <c r="F151" s="46"/>
      <c r="G151" s="46"/>
      <c r="H151" s="46"/>
      <c r="I151" s="46"/>
      <c r="J151" s="46"/>
    </row>
    <row r="152" ht="10.5" hidden="1">
      <c r="B152" s="19" t="s">
        <v>40</v>
      </c>
    </row>
    <row r="153" ht="10.5" hidden="1">
      <c r="B153" s="19" t="s">
        <v>41</v>
      </c>
    </row>
    <row r="154" ht="10.5" hidden="1">
      <c r="B154" s="19" t="s">
        <v>42</v>
      </c>
    </row>
    <row r="155" spans="2:6" ht="10.5" hidden="1">
      <c r="B155" s="19" t="s">
        <v>43</v>
      </c>
      <c r="F155" s="1">
        <v>60819</v>
      </c>
    </row>
    <row r="156" ht="21" hidden="1">
      <c r="B156" s="19" t="s">
        <v>44</v>
      </c>
    </row>
    <row r="157" spans="2:11" ht="21" hidden="1">
      <c r="B157" s="19" t="s">
        <v>45</v>
      </c>
      <c r="C157" s="20"/>
      <c r="K157" s="1" t="s">
        <v>46</v>
      </c>
    </row>
    <row r="158" ht="10.5" hidden="1">
      <c r="B158" s="19" t="s">
        <v>47</v>
      </c>
    </row>
    <row r="159" ht="21" hidden="1">
      <c r="B159" s="19" t="s">
        <v>48</v>
      </c>
    </row>
    <row r="160" ht="10.5" hidden="1">
      <c r="B160" s="19" t="s">
        <v>49</v>
      </c>
    </row>
    <row r="161" spans="2:12" ht="10.5" hidden="1">
      <c r="B161" s="19" t="s">
        <v>50</v>
      </c>
      <c r="F161" s="13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161" s="4" t="s">
        <v>51</v>
      </c>
    </row>
    <row r="162" spans="2:12" ht="10.5" hidden="1">
      <c r="B162" s="19" t="s">
        <v>52</v>
      </c>
      <c r="F162" s="13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162" s="4" t="s">
        <v>53</v>
      </c>
    </row>
    <row r="163" spans="2:12" ht="10.5" hidden="1">
      <c r="B163" s="19" t="s">
        <v>54</v>
      </c>
      <c r="F163" s="13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163" s="4" t="s">
        <v>55</v>
      </c>
    </row>
    <row r="164" spans="2:12" ht="10.5" hidden="1">
      <c r="B164" s="19" t="s">
        <v>56</v>
      </c>
      <c r="F164" s="13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164" s="4" t="s">
        <v>57</v>
      </c>
    </row>
    <row r="165" spans="2:12" ht="10.5" hidden="1">
      <c r="B165" s="19" t="s">
        <v>58</v>
      </c>
      <c r="F165" s="13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165" s="4" t="s">
        <v>59</v>
      </c>
    </row>
    <row r="166" spans="2:12" ht="10.5" hidden="1">
      <c r="B166" s="19" t="s">
        <v>60</v>
      </c>
      <c r="F166" s="13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66" s="4" t="s">
        <v>61</v>
      </c>
    </row>
    <row r="167" spans="1:10" ht="10.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4" ht="10.5">
      <c r="A168" s="47" t="s">
        <v>82</v>
      </c>
      <c r="B168" s="48" t="s">
        <v>83</v>
      </c>
      <c r="C168" s="45">
        <v>1.382</v>
      </c>
      <c r="D168" s="12">
        <f>'Базовые цены за единицу'!B13</f>
        <v>1346.06</v>
      </c>
      <c r="E168" s="12">
        <f>'Базовые цены за единицу'!D13</f>
        <v>346.34</v>
      </c>
      <c r="F168" s="49">
        <f>'Базовые цены с учетом расхода'!B13</f>
        <v>1861</v>
      </c>
      <c r="G168" s="49">
        <f>'Базовые цены с учетом расхода'!C13</f>
        <v>872</v>
      </c>
      <c r="H168" s="14">
        <f>'Базовые цены с учетом расхода'!D13</f>
        <v>479</v>
      </c>
      <c r="I168" s="15">
        <v>62.767575</v>
      </c>
      <c r="J168" s="15">
        <f>'Базовые цены с учетом расхода'!I13</f>
        <v>86.744789</v>
      </c>
      <c r="K168" s="1" t="s">
        <v>34</v>
      </c>
      <c r="L168" s="1" t="s">
        <v>35</v>
      </c>
      <c r="N168" s="49">
        <f>'Базовые цены с учетом расхода'!F13</f>
        <v>510</v>
      </c>
    </row>
    <row r="169" spans="1:14" ht="33.75" customHeight="1">
      <c r="A169" s="45"/>
      <c r="B169" s="48"/>
      <c r="C169" s="45"/>
      <c r="D169" s="16">
        <f>'Базовые цены за единицу'!C13</f>
        <v>630.81</v>
      </c>
      <c r="E169" s="16">
        <f>'Базовые цены за единицу'!E13</f>
        <v>56.38</v>
      </c>
      <c r="F169" s="49"/>
      <c r="G169" s="49"/>
      <c r="H169" s="13">
        <f>'Базовые цены с учетом расхода'!E13</f>
        <v>78</v>
      </c>
      <c r="I169" s="1">
        <v>4.7925</v>
      </c>
      <c r="J169" s="1">
        <f>'Базовые цены с учетом расхода'!K13</f>
        <v>6.623235</v>
      </c>
      <c r="K169" s="1" t="s">
        <v>36</v>
      </c>
      <c r="L169" s="1" t="s">
        <v>37</v>
      </c>
      <c r="N169" s="49"/>
    </row>
    <row r="170" ht="10.5">
      <c r="B170" s="17" t="s">
        <v>84</v>
      </c>
    </row>
    <row r="171" spans="2:10" ht="10.5">
      <c r="B171" s="46" t="s">
        <v>85</v>
      </c>
      <c r="C171" s="46"/>
      <c r="D171" s="46"/>
      <c r="E171" s="46"/>
      <c r="F171" s="46"/>
      <c r="G171" s="46"/>
      <c r="H171" s="46"/>
      <c r="I171" s="46"/>
      <c r="J171" s="46"/>
    </row>
    <row r="172" ht="10.5">
      <c r="B172" s="18" t="s">
        <v>86</v>
      </c>
    </row>
    <row r="173" spans="2:6" ht="10.5" hidden="1">
      <c r="B173" s="19" t="s">
        <v>40</v>
      </c>
      <c r="F173" s="1">
        <v>872</v>
      </c>
    </row>
    <row r="174" spans="2:6" ht="10.5" hidden="1">
      <c r="B174" s="19" t="s">
        <v>41</v>
      </c>
      <c r="F174" s="1">
        <v>479</v>
      </c>
    </row>
    <row r="175" spans="2:6" ht="10.5" hidden="1">
      <c r="B175" s="19" t="s">
        <v>42</v>
      </c>
      <c r="F175" s="1">
        <v>78</v>
      </c>
    </row>
    <row r="176" spans="2:6" ht="10.5" hidden="1">
      <c r="B176" s="19" t="s">
        <v>43</v>
      </c>
      <c r="F176" s="1">
        <v>510</v>
      </c>
    </row>
    <row r="177" ht="21" hidden="1">
      <c r="B177" s="19" t="s">
        <v>44</v>
      </c>
    </row>
    <row r="178" spans="2:11" ht="21" hidden="1">
      <c r="B178" s="19" t="s">
        <v>45</v>
      </c>
      <c r="C178" s="20"/>
      <c r="K178" s="1" t="s">
        <v>46</v>
      </c>
    </row>
    <row r="179" ht="10.5" hidden="1">
      <c r="B179" s="19" t="s">
        <v>47</v>
      </c>
    </row>
    <row r="180" ht="21" hidden="1">
      <c r="B180" s="19" t="s">
        <v>48</v>
      </c>
    </row>
    <row r="181" ht="10.5" hidden="1">
      <c r="B181" s="19" t="s">
        <v>49</v>
      </c>
    </row>
    <row r="182" spans="2:12" ht="10.5" hidden="1">
      <c r="B182" s="19" t="s">
        <v>50</v>
      </c>
      <c r="C182" s="1">
        <v>111</v>
      </c>
      <c r="F182" s="13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1055</v>
      </c>
      <c r="L182" s="4" t="s">
        <v>51</v>
      </c>
    </row>
    <row r="183" spans="2:12" ht="10.5" hidden="1">
      <c r="B183" s="19" t="s">
        <v>52</v>
      </c>
      <c r="C183" s="1">
        <v>111</v>
      </c>
      <c r="F183" s="13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968</v>
      </c>
      <c r="L183" s="4" t="s">
        <v>53</v>
      </c>
    </row>
    <row r="184" spans="2:12" ht="10.5" hidden="1">
      <c r="B184" s="19" t="s">
        <v>54</v>
      </c>
      <c r="C184" s="1">
        <v>111</v>
      </c>
      <c r="F184" s="13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  <v>86</v>
      </c>
      <c r="L184" s="4" t="s">
        <v>55</v>
      </c>
    </row>
    <row r="185" spans="2:12" ht="10.5" hidden="1">
      <c r="B185" s="19" t="s">
        <v>56</v>
      </c>
      <c r="C185" s="1">
        <v>64</v>
      </c>
      <c r="F185" s="13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608</v>
      </c>
      <c r="L185" s="4" t="s">
        <v>57</v>
      </c>
    </row>
    <row r="186" spans="2:12" ht="10.5" hidden="1">
      <c r="B186" s="19" t="s">
        <v>58</v>
      </c>
      <c r="C186" s="1">
        <v>64</v>
      </c>
      <c r="F186" s="13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558</v>
      </c>
      <c r="L186" s="4" t="s">
        <v>59</v>
      </c>
    </row>
    <row r="187" spans="2:12" ht="10.5" hidden="1">
      <c r="B187" s="19" t="s">
        <v>60</v>
      </c>
      <c r="C187" s="1">
        <v>64</v>
      </c>
      <c r="F187" s="13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  <v>50</v>
      </c>
      <c r="L187" s="4" t="s">
        <v>61</v>
      </c>
    </row>
    <row r="188" spans="1:10" ht="10.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4" ht="10.5">
      <c r="A189" s="47" t="s">
        <v>87</v>
      </c>
      <c r="B189" s="48" t="s">
        <v>88</v>
      </c>
      <c r="C189" s="45">
        <v>4.22892</v>
      </c>
      <c r="D189" s="12">
        <f>'Базовые цены за единицу'!B14</f>
        <v>733</v>
      </c>
      <c r="E189" s="12">
        <f>'Базовые цены за единицу'!D14</f>
        <v>0</v>
      </c>
      <c r="F189" s="49">
        <f>'Базовые цены с учетом расхода'!B14</f>
        <v>3100</v>
      </c>
      <c r="G189" s="49">
        <f>'Базовые цены с учетом расхода'!C14</f>
        <v>0</v>
      </c>
      <c r="H189" s="14">
        <f>'Базовые цены с учетом расхода'!D14</f>
        <v>0</v>
      </c>
      <c r="I189" s="15"/>
      <c r="J189" s="15">
        <f>'Базовые цены с учетом расхода'!I14</f>
        <v>0</v>
      </c>
      <c r="K189" s="1" t="s">
        <v>34</v>
      </c>
      <c r="L189" s="1" t="s">
        <v>35</v>
      </c>
      <c r="N189" s="49">
        <f>'Базовые цены с учетом расхода'!F14</f>
        <v>3100</v>
      </c>
    </row>
    <row r="190" spans="1:14" ht="21.75" customHeight="1">
      <c r="A190" s="45"/>
      <c r="B190" s="48"/>
      <c r="C190" s="45"/>
      <c r="D190" s="16">
        <f>'Базовые цены за единицу'!C14</f>
        <v>0</v>
      </c>
      <c r="E190" s="16">
        <f>'Базовые цены за единицу'!E14</f>
        <v>0</v>
      </c>
      <c r="F190" s="49"/>
      <c r="G190" s="49"/>
      <c r="H190" s="13">
        <f>'Базовые цены с учетом расхода'!E14</f>
        <v>0</v>
      </c>
      <c r="J190" s="1">
        <f>'Базовые цены с учетом расхода'!K14</f>
        <v>0</v>
      </c>
      <c r="K190" s="1" t="s">
        <v>36</v>
      </c>
      <c r="L190" s="1" t="s">
        <v>37</v>
      </c>
      <c r="N190" s="49"/>
    </row>
    <row r="191" ht="10.5">
      <c r="B191" s="17" t="s">
        <v>89</v>
      </c>
    </row>
    <row r="192" ht="10.5" hidden="1">
      <c r="B192" s="19" t="s">
        <v>40</v>
      </c>
    </row>
    <row r="193" ht="10.5" hidden="1">
      <c r="B193" s="19" t="s">
        <v>41</v>
      </c>
    </row>
    <row r="194" ht="10.5" hidden="1">
      <c r="B194" s="19" t="s">
        <v>42</v>
      </c>
    </row>
    <row r="195" spans="2:6" ht="10.5" hidden="1">
      <c r="B195" s="19" t="s">
        <v>43</v>
      </c>
      <c r="F195" s="1">
        <v>3100</v>
      </c>
    </row>
    <row r="196" ht="21" hidden="1">
      <c r="B196" s="19" t="s">
        <v>44</v>
      </c>
    </row>
    <row r="197" spans="2:11" ht="21" hidden="1">
      <c r="B197" s="19" t="s">
        <v>45</v>
      </c>
      <c r="C197" s="20"/>
      <c r="K197" s="1" t="s">
        <v>46</v>
      </c>
    </row>
    <row r="198" ht="10.5" hidden="1">
      <c r="B198" s="19" t="s">
        <v>47</v>
      </c>
    </row>
    <row r="199" ht="21" hidden="1">
      <c r="B199" s="19" t="s">
        <v>48</v>
      </c>
    </row>
    <row r="200" ht="10.5" hidden="1">
      <c r="B200" s="19" t="s">
        <v>49</v>
      </c>
    </row>
    <row r="201" spans="2:12" ht="10.5" hidden="1">
      <c r="B201" s="19" t="s">
        <v>50</v>
      </c>
      <c r="F201" s="13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201" s="4" t="s">
        <v>51</v>
      </c>
    </row>
    <row r="202" spans="2:12" ht="10.5" hidden="1">
      <c r="B202" s="19" t="s">
        <v>52</v>
      </c>
      <c r="F202" s="13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</c>
      <c r="L202" s="4" t="s">
        <v>53</v>
      </c>
    </row>
    <row r="203" spans="2:12" ht="10.5" hidden="1">
      <c r="B203" s="19" t="s">
        <v>54</v>
      </c>
      <c r="F203" s="13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L203" s="4" t="s">
        <v>55</v>
      </c>
    </row>
    <row r="204" spans="2:12" ht="10.5" hidden="1">
      <c r="B204" s="19" t="s">
        <v>56</v>
      </c>
      <c r="F204" s="13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204" s="4" t="s">
        <v>57</v>
      </c>
    </row>
    <row r="205" spans="2:12" ht="10.5" hidden="1">
      <c r="B205" s="19" t="s">
        <v>58</v>
      </c>
      <c r="F205" s="13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</c>
      <c r="L205" s="4" t="s">
        <v>59</v>
      </c>
    </row>
    <row r="206" spans="2:12" ht="10.5" hidden="1">
      <c r="B206" s="19" t="s">
        <v>60</v>
      </c>
      <c r="F206" s="13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L206" s="4" t="s">
        <v>61</v>
      </c>
    </row>
    <row r="207" spans="1:10" ht="10.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4" ht="10.5">
      <c r="A208" s="47" t="s">
        <v>90</v>
      </c>
      <c r="B208" s="48" t="s">
        <v>91</v>
      </c>
      <c r="C208" s="45">
        <v>1.382</v>
      </c>
      <c r="D208" s="12">
        <f>'Базовые цены за единицу'!B15</f>
        <v>367.21</v>
      </c>
      <c r="E208" s="12">
        <f>'Базовые цены за единицу'!D15</f>
        <v>107.26</v>
      </c>
      <c r="F208" s="49">
        <f>'Базовые цены с учетом расхода'!B15</f>
        <v>507</v>
      </c>
      <c r="G208" s="49">
        <f>'Базовые цены с учетом расхода'!C15</f>
        <v>359</v>
      </c>
      <c r="H208" s="14">
        <f>'Базовые цены с учетом расхода'!D15</f>
        <v>148</v>
      </c>
      <c r="I208" s="15">
        <v>25.86465</v>
      </c>
      <c r="J208" s="15">
        <f>'Базовые цены с учетом расхода'!I15</f>
        <v>35.744946</v>
      </c>
      <c r="K208" s="1" t="s">
        <v>34</v>
      </c>
      <c r="L208" s="1" t="s">
        <v>35</v>
      </c>
      <c r="N208" s="49">
        <f>'Базовые цены с учетом расхода'!F15</f>
        <v>0</v>
      </c>
    </row>
    <row r="209" spans="1:14" ht="43.5" customHeight="1">
      <c r="A209" s="45"/>
      <c r="B209" s="48"/>
      <c r="C209" s="45"/>
      <c r="D209" s="16">
        <f>'Базовые цены за единицу'!C15</f>
        <v>259.95</v>
      </c>
      <c r="E209" s="16">
        <f>'Базовые цены за единицу'!E15</f>
        <v>48.43</v>
      </c>
      <c r="F209" s="49"/>
      <c r="G209" s="49"/>
      <c r="H209" s="13">
        <f>'Базовые цены с учетом расхода'!E15</f>
        <v>67</v>
      </c>
      <c r="I209" s="1">
        <v>4.48875</v>
      </c>
      <c r="J209" s="1">
        <f>'Базовые цены с учетом расхода'!K15</f>
        <v>6.2034525</v>
      </c>
      <c r="K209" s="1" t="s">
        <v>36</v>
      </c>
      <c r="L209" s="1" t="s">
        <v>37</v>
      </c>
      <c r="N209" s="49"/>
    </row>
    <row r="210" ht="10.5">
      <c r="B210" s="17" t="s">
        <v>84</v>
      </c>
    </row>
    <row r="211" spans="2:10" ht="10.5">
      <c r="B211" s="46" t="s">
        <v>92</v>
      </c>
      <c r="C211" s="46"/>
      <c r="D211" s="46"/>
      <c r="E211" s="46"/>
      <c r="F211" s="46"/>
      <c r="G211" s="46"/>
      <c r="H211" s="46"/>
      <c r="I211" s="46"/>
      <c r="J211" s="46"/>
    </row>
    <row r="212" ht="10.5">
      <c r="B212" s="18" t="s">
        <v>93</v>
      </c>
    </row>
    <row r="213" spans="2:6" ht="10.5" hidden="1">
      <c r="B213" s="19" t="s">
        <v>40</v>
      </c>
      <c r="F213" s="1">
        <v>359</v>
      </c>
    </row>
    <row r="214" spans="2:6" ht="10.5" hidden="1">
      <c r="B214" s="19" t="s">
        <v>41</v>
      </c>
      <c r="F214" s="1">
        <v>148</v>
      </c>
    </row>
    <row r="215" spans="2:6" ht="10.5" hidden="1">
      <c r="B215" s="19" t="s">
        <v>42</v>
      </c>
      <c r="F215" s="1">
        <v>67</v>
      </c>
    </row>
    <row r="216" ht="10.5" hidden="1">
      <c r="B216" s="19" t="s">
        <v>43</v>
      </c>
    </row>
    <row r="217" ht="21" hidden="1">
      <c r="B217" s="19" t="s">
        <v>44</v>
      </c>
    </row>
    <row r="218" spans="2:11" ht="21" hidden="1">
      <c r="B218" s="19" t="s">
        <v>45</v>
      </c>
      <c r="C218" s="20"/>
      <c r="K218" s="1" t="s">
        <v>46</v>
      </c>
    </row>
    <row r="219" ht="10.5" hidden="1">
      <c r="B219" s="19" t="s">
        <v>47</v>
      </c>
    </row>
    <row r="220" ht="21" hidden="1">
      <c r="B220" s="19" t="s">
        <v>48</v>
      </c>
    </row>
    <row r="221" ht="10.5" hidden="1">
      <c r="B221" s="19" t="s">
        <v>49</v>
      </c>
    </row>
    <row r="222" spans="2:12" ht="10.5" hidden="1">
      <c r="B222" s="19" t="s">
        <v>50</v>
      </c>
      <c r="C222" s="1">
        <v>111</v>
      </c>
      <c r="F222" s="13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473</v>
      </c>
      <c r="L222" s="4" t="s">
        <v>51</v>
      </c>
    </row>
    <row r="223" spans="2:12" ht="10.5" hidden="1">
      <c r="B223" s="19" t="s">
        <v>52</v>
      </c>
      <c r="C223" s="1">
        <v>111</v>
      </c>
      <c r="F223" s="13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399</v>
      </c>
      <c r="L223" s="4" t="s">
        <v>53</v>
      </c>
    </row>
    <row r="224" spans="2:12" ht="10.5" hidden="1">
      <c r="B224" s="19" t="s">
        <v>54</v>
      </c>
      <c r="C224" s="1">
        <v>111</v>
      </c>
      <c r="F224" s="13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74</v>
      </c>
      <c r="L224" s="4" t="s">
        <v>55</v>
      </c>
    </row>
    <row r="225" spans="2:12" ht="10.5" hidden="1">
      <c r="B225" s="19" t="s">
        <v>56</v>
      </c>
      <c r="C225" s="1">
        <v>64</v>
      </c>
      <c r="F225" s="13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273</v>
      </c>
      <c r="L225" s="4" t="s">
        <v>57</v>
      </c>
    </row>
    <row r="226" spans="2:12" ht="10.5" hidden="1">
      <c r="B226" s="19" t="s">
        <v>58</v>
      </c>
      <c r="C226" s="1">
        <v>64</v>
      </c>
      <c r="F226" s="13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230</v>
      </c>
      <c r="L226" s="4" t="s">
        <v>59</v>
      </c>
    </row>
    <row r="227" spans="2:12" ht="10.5" hidden="1">
      <c r="B227" s="19" t="s">
        <v>60</v>
      </c>
      <c r="C227" s="1">
        <v>64</v>
      </c>
      <c r="F227" s="13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43</v>
      </c>
      <c r="L227" s="4" t="s">
        <v>61</v>
      </c>
    </row>
    <row r="228" spans="1:10" ht="10.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4" ht="10.5">
      <c r="A229" s="47" t="s">
        <v>94</v>
      </c>
      <c r="B229" s="48" t="s">
        <v>88</v>
      </c>
      <c r="C229" s="45">
        <v>9.86748</v>
      </c>
      <c r="D229" s="12">
        <f>'Базовые цены за единицу'!B16</f>
        <v>733</v>
      </c>
      <c r="E229" s="12">
        <f>'Базовые цены за единицу'!D16</f>
        <v>0</v>
      </c>
      <c r="F229" s="49">
        <f>'Базовые цены с учетом расхода'!B16</f>
        <v>7233</v>
      </c>
      <c r="G229" s="49">
        <f>'Базовые цены с учетом расхода'!C16</f>
        <v>0</v>
      </c>
      <c r="H229" s="14">
        <f>'Базовые цены с учетом расхода'!D16</f>
        <v>0</v>
      </c>
      <c r="I229" s="15"/>
      <c r="J229" s="15">
        <f>'Базовые цены с учетом расхода'!I16</f>
        <v>0</v>
      </c>
      <c r="K229" s="1" t="s">
        <v>34</v>
      </c>
      <c r="L229" s="1" t="s">
        <v>35</v>
      </c>
      <c r="N229" s="49">
        <f>'Базовые цены с учетом расхода'!F16</f>
        <v>7233</v>
      </c>
    </row>
    <row r="230" spans="1:14" ht="21.75" customHeight="1">
      <c r="A230" s="45"/>
      <c r="B230" s="48"/>
      <c r="C230" s="45"/>
      <c r="D230" s="16">
        <f>'Базовые цены за единицу'!C16</f>
        <v>0</v>
      </c>
      <c r="E230" s="16">
        <f>'Базовые цены за единицу'!E16</f>
        <v>0</v>
      </c>
      <c r="F230" s="49"/>
      <c r="G230" s="49"/>
      <c r="H230" s="13">
        <f>'Базовые цены с учетом расхода'!E16</f>
        <v>0</v>
      </c>
      <c r="J230" s="1">
        <f>'Базовые цены с учетом расхода'!K16</f>
        <v>0</v>
      </c>
      <c r="K230" s="1" t="s">
        <v>36</v>
      </c>
      <c r="L230" s="1" t="s">
        <v>37</v>
      </c>
      <c r="N230" s="49"/>
    </row>
    <row r="231" ht="10.5">
      <c r="B231" s="17" t="s">
        <v>95</v>
      </c>
    </row>
    <row r="232" ht="10.5">
      <c r="B232" s="18" t="s">
        <v>96</v>
      </c>
    </row>
    <row r="233" ht="10.5" hidden="1">
      <c r="B233" s="19" t="s">
        <v>40</v>
      </c>
    </row>
    <row r="234" ht="10.5" hidden="1">
      <c r="B234" s="19" t="s">
        <v>41</v>
      </c>
    </row>
    <row r="235" ht="10.5" hidden="1">
      <c r="B235" s="19" t="s">
        <v>42</v>
      </c>
    </row>
    <row r="236" spans="2:6" ht="10.5" hidden="1">
      <c r="B236" s="19" t="s">
        <v>43</v>
      </c>
      <c r="F236" s="1">
        <v>7233</v>
      </c>
    </row>
    <row r="237" ht="21" hidden="1">
      <c r="B237" s="19" t="s">
        <v>44</v>
      </c>
    </row>
    <row r="238" spans="2:11" ht="21" hidden="1">
      <c r="B238" s="19" t="s">
        <v>45</v>
      </c>
      <c r="C238" s="20"/>
      <c r="K238" s="1" t="s">
        <v>46</v>
      </c>
    </row>
    <row r="239" ht="10.5" hidden="1">
      <c r="B239" s="19" t="s">
        <v>47</v>
      </c>
    </row>
    <row r="240" ht="21" hidden="1">
      <c r="B240" s="19" t="s">
        <v>48</v>
      </c>
    </row>
    <row r="241" ht="10.5" hidden="1">
      <c r="B241" s="19" t="s">
        <v>49</v>
      </c>
    </row>
    <row r="242" spans="2:12" ht="10.5" hidden="1">
      <c r="B242" s="19" t="s">
        <v>50</v>
      </c>
      <c r="F242" s="13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242" s="4" t="s">
        <v>51</v>
      </c>
    </row>
    <row r="243" spans="2:12" ht="10.5" hidden="1">
      <c r="B243" s="19" t="s">
        <v>52</v>
      </c>
      <c r="F243" s="13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  <c r="L243" s="4" t="s">
        <v>53</v>
      </c>
    </row>
    <row r="244" spans="2:12" ht="10.5" hidden="1">
      <c r="B244" s="19" t="s">
        <v>54</v>
      </c>
      <c r="F244" s="13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L244" s="4" t="s">
        <v>55</v>
      </c>
    </row>
    <row r="245" spans="2:12" ht="10.5" hidden="1">
      <c r="B245" s="19" t="s">
        <v>56</v>
      </c>
      <c r="F245" s="13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245" s="4" t="s">
        <v>57</v>
      </c>
    </row>
    <row r="246" spans="2:12" ht="10.5" hidden="1">
      <c r="B246" s="19" t="s">
        <v>58</v>
      </c>
      <c r="F246" s="13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  <c r="L246" s="4" t="s">
        <v>59</v>
      </c>
    </row>
    <row r="247" spans="2:12" ht="10.5" hidden="1">
      <c r="B247" s="19" t="s">
        <v>60</v>
      </c>
      <c r="F247" s="13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L247" s="4" t="s">
        <v>61</v>
      </c>
    </row>
    <row r="248" spans="1:10" ht="10.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4" ht="10.5">
      <c r="A249" s="47" t="s">
        <v>97</v>
      </c>
      <c r="B249" s="48" t="s">
        <v>98</v>
      </c>
      <c r="C249" s="45">
        <v>56</v>
      </c>
      <c r="D249" s="12">
        <f>'Базовые цены за единицу'!B17</f>
        <v>48.09</v>
      </c>
      <c r="E249" s="12">
        <f>'Базовые цены за единицу'!D17</f>
        <v>0</v>
      </c>
      <c r="F249" s="49">
        <f>'Базовые цены с учетом расхода'!B17</f>
        <v>2693</v>
      </c>
      <c r="G249" s="49">
        <f>'Базовые цены с учетом расхода'!C17</f>
        <v>0</v>
      </c>
      <c r="H249" s="14">
        <f>'Базовые цены с учетом расхода'!D17</f>
        <v>0</v>
      </c>
      <c r="I249" s="15"/>
      <c r="J249" s="15">
        <f>'Базовые цены с учетом расхода'!I17</f>
        <v>0</v>
      </c>
      <c r="K249" s="1" t="s">
        <v>34</v>
      </c>
      <c r="L249" s="1" t="s">
        <v>35</v>
      </c>
      <c r="N249" s="49">
        <f>'Базовые цены с учетом расхода'!F17</f>
        <v>2693</v>
      </c>
    </row>
    <row r="250" spans="1:14" ht="21.75" customHeight="1">
      <c r="A250" s="45"/>
      <c r="B250" s="48"/>
      <c r="C250" s="45"/>
      <c r="D250" s="16">
        <f>'Базовые цены за единицу'!C17</f>
        <v>0</v>
      </c>
      <c r="E250" s="16">
        <f>'Базовые цены за единицу'!E17</f>
        <v>0</v>
      </c>
      <c r="F250" s="49"/>
      <c r="G250" s="49"/>
      <c r="H250" s="13">
        <f>'Базовые цены с учетом расхода'!E17</f>
        <v>0</v>
      </c>
      <c r="J250" s="1">
        <f>'Базовые цены с учетом расхода'!K17</f>
        <v>0</v>
      </c>
      <c r="K250" s="1" t="s">
        <v>36</v>
      </c>
      <c r="L250" s="1" t="s">
        <v>37</v>
      </c>
      <c r="N250" s="49"/>
    </row>
    <row r="251" ht="10.5">
      <c r="B251" s="17" t="s">
        <v>99</v>
      </c>
    </row>
    <row r="252" spans="2:10" ht="10.5">
      <c r="B252" s="46" t="s">
        <v>100</v>
      </c>
      <c r="C252" s="46"/>
      <c r="D252" s="46"/>
      <c r="E252" s="46"/>
      <c r="F252" s="46"/>
      <c r="G252" s="46"/>
      <c r="H252" s="46"/>
      <c r="I252" s="46"/>
      <c r="J252" s="46"/>
    </row>
    <row r="253" ht="10.5" hidden="1">
      <c r="B253" s="19" t="s">
        <v>40</v>
      </c>
    </row>
    <row r="254" ht="10.5" hidden="1">
      <c r="B254" s="19" t="s">
        <v>41</v>
      </c>
    </row>
    <row r="255" ht="10.5" hidden="1">
      <c r="B255" s="19" t="s">
        <v>42</v>
      </c>
    </row>
    <row r="256" spans="2:6" ht="10.5" hidden="1">
      <c r="B256" s="19" t="s">
        <v>43</v>
      </c>
      <c r="F256" s="1">
        <v>2693</v>
      </c>
    </row>
    <row r="257" ht="21" hidden="1">
      <c r="B257" s="19" t="s">
        <v>44</v>
      </c>
    </row>
    <row r="258" spans="2:11" ht="21" hidden="1">
      <c r="B258" s="19" t="s">
        <v>45</v>
      </c>
      <c r="C258" s="20"/>
      <c r="K258" s="1" t="s">
        <v>46</v>
      </c>
    </row>
    <row r="259" ht="10.5" hidden="1">
      <c r="B259" s="19" t="s">
        <v>47</v>
      </c>
    </row>
    <row r="260" ht="21" hidden="1">
      <c r="B260" s="19" t="s">
        <v>48</v>
      </c>
    </row>
    <row r="261" ht="10.5" hidden="1">
      <c r="B261" s="19" t="s">
        <v>49</v>
      </c>
    </row>
    <row r="262" spans="2:12" ht="10.5" hidden="1">
      <c r="B262" s="19" t="s">
        <v>50</v>
      </c>
      <c r="F262" s="13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262" s="4" t="s">
        <v>51</v>
      </c>
    </row>
    <row r="263" spans="2:12" ht="10.5" hidden="1">
      <c r="B263" s="19" t="s">
        <v>52</v>
      </c>
      <c r="F263" s="13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  <c r="L263" s="4" t="s">
        <v>53</v>
      </c>
    </row>
    <row r="264" spans="2:12" ht="10.5" hidden="1">
      <c r="B264" s="19" t="s">
        <v>54</v>
      </c>
      <c r="F264" s="13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  <c r="L264" s="4" t="s">
        <v>55</v>
      </c>
    </row>
    <row r="265" spans="2:12" ht="10.5" hidden="1">
      <c r="B265" s="19" t="s">
        <v>56</v>
      </c>
      <c r="F265" s="13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265" s="4" t="s">
        <v>57</v>
      </c>
    </row>
    <row r="266" spans="2:12" ht="10.5" hidden="1">
      <c r="B266" s="19" t="s">
        <v>58</v>
      </c>
      <c r="F266" s="13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  <c r="L266" s="4" t="s">
        <v>59</v>
      </c>
    </row>
    <row r="267" spans="2:12" ht="10.5" hidden="1">
      <c r="B267" s="19" t="s">
        <v>60</v>
      </c>
      <c r="F267" s="13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  <c r="L267" s="4" t="s">
        <v>61</v>
      </c>
    </row>
    <row r="268" spans="1:10" ht="10.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4" ht="10.5">
      <c r="A269" s="47" t="s">
        <v>101</v>
      </c>
      <c r="B269" s="48" t="s">
        <v>102</v>
      </c>
      <c r="C269" s="45">
        <v>0.9</v>
      </c>
      <c r="D269" s="12">
        <f>'Базовые цены за единицу'!B18</f>
        <v>535.07</v>
      </c>
      <c r="E269" s="12">
        <f>'Базовые цены за единицу'!D18</f>
        <v>71.96</v>
      </c>
      <c r="F269" s="49">
        <f>'Базовые цены с учетом расхода'!B18</f>
        <v>482</v>
      </c>
      <c r="G269" s="49">
        <f>'Базовые цены с учетом расхода'!C18</f>
        <v>198</v>
      </c>
      <c r="H269" s="14">
        <f>'Базовые цены с учетом расхода'!D18</f>
        <v>65</v>
      </c>
      <c r="I269" s="15">
        <v>19.6236</v>
      </c>
      <c r="J269" s="15">
        <f>'Базовые цены с учетом расхода'!I18</f>
        <v>17.66124</v>
      </c>
      <c r="K269" s="1" t="s">
        <v>34</v>
      </c>
      <c r="L269" s="1" t="s">
        <v>35</v>
      </c>
      <c r="N269" s="49">
        <f>'Базовые цены с учетом расхода'!F18</f>
        <v>219</v>
      </c>
    </row>
    <row r="270" spans="1:14" ht="10.5">
      <c r="A270" s="45"/>
      <c r="B270" s="48"/>
      <c r="C270" s="45"/>
      <c r="D270" s="16">
        <f>'Базовые цены за единицу'!C18</f>
        <v>219.79</v>
      </c>
      <c r="E270" s="16">
        <f>'Базовые цены за единицу'!E18</f>
        <v>4.4</v>
      </c>
      <c r="F270" s="49"/>
      <c r="G270" s="49"/>
      <c r="H270" s="13">
        <f>'Базовые цены с учетом расхода'!E18</f>
        <v>4</v>
      </c>
      <c r="I270" s="1">
        <v>0.27</v>
      </c>
      <c r="J270" s="1">
        <f>'Базовые цены с учетом расхода'!K18</f>
        <v>0.243</v>
      </c>
      <c r="K270" s="1" t="s">
        <v>36</v>
      </c>
      <c r="L270" s="1" t="s">
        <v>37</v>
      </c>
      <c r="N270" s="49"/>
    </row>
    <row r="271" ht="10.5">
      <c r="B271" s="17" t="s">
        <v>103</v>
      </c>
    </row>
    <row r="272" ht="10.5">
      <c r="B272" s="18" t="s">
        <v>86</v>
      </c>
    </row>
    <row r="273" spans="2:6" ht="10.5" hidden="1">
      <c r="B273" s="19" t="s">
        <v>40</v>
      </c>
      <c r="F273" s="1">
        <v>198</v>
      </c>
    </row>
    <row r="274" spans="2:6" ht="10.5" hidden="1">
      <c r="B274" s="19" t="s">
        <v>41</v>
      </c>
      <c r="F274" s="1">
        <v>65</v>
      </c>
    </row>
    <row r="275" spans="2:6" ht="10.5" hidden="1">
      <c r="B275" s="19" t="s">
        <v>42</v>
      </c>
      <c r="F275" s="1">
        <v>4</v>
      </c>
    </row>
    <row r="276" spans="2:6" ht="10.5" hidden="1">
      <c r="B276" s="19" t="s">
        <v>43</v>
      </c>
      <c r="F276" s="1">
        <v>219</v>
      </c>
    </row>
    <row r="277" ht="21" hidden="1">
      <c r="B277" s="19" t="s">
        <v>44</v>
      </c>
    </row>
    <row r="278" spans="2:11" ht="21" hidden="1">
      <c r="B278" s="19" t="s">
        <v>45</v>
      </c>
      <c r="C278" s="20"/>
      <c r="K278" s="1" t="s">
        <v>46</v>
      </c>
    </row>
    <row r="279" ht="10.5" hidden="1">
      <c r="B279" s="19" t="s">
        <v>47</v>
      </c>
    </row>
    <row r="280" ht="21" hidden="1">
      <c r="B280" s="19" t="s">
        <v>48</v>
      </c>
    </row>
    <row r="281" ht="10.5" hidden="1">
      <c r="B281" s="19" t="s">
        <v>49</v>
      </c>
    </row>
    <row r="282" spans="2:12" ht="10.5" hidden="1">
      <c r="B282" s="19" t="s">
        <v>50</v>
      </c>
      <c r="C282" s="1">
        <v>95</v>
      </c>
      <c r="F282" s="13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192</v>
      </c>
      <c r="L282" s="4" t="s">
        <v>51</v>
      </c>
    </row>
    <row r="283" spans="2:12" ht="10.5" hidden="1">
      <c r="B283" s="19" t="s">
        <v>52</v>
      </c>
      <c r="C283" s="1">
        <v>95</v>
      </c>
      <c r="F283" s="13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  <v>188</v>
      </c>
      <c r="L283" s="4" t="s">
        <v>53</v>
      </c>
    </row>
    <row r="284" spans="2:12" ht="10.5" hidden="1">
      <c r="B284" s="19" t="s">
        <v>54</v>
      </c>
      <c r="C284" s="1">
        <v>95</v>
      </c>
      <c r="F284" s="13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  <v>4</v>
      </c>
      <c r="L284" s="4" t="s">
        <v>55</v>
      </c>
    </row>
    <row r="285" spans="2:12" ht="10.5" hidden="1">
      <c r="B285" s="19" t="s">
        <v>56</v>
      </c>
      <c r="C285" s="1">
        <v>55</v>
      </c>
      <c r="F285" s="13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111</v>
      </c>
      <c r="L285" s="4" t="s">
        <v>57</v>
      </c>
    </row>
    <row r="286" spans="2:12" ht="10.5" hidden="1">
      <c r="B286" s="19" t="s">
        <v>58</v>
      </c>
      <c r="C286" s="1">
        <v>55</v>
      </c>
      <c r="F286" s="13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  <v>109</v>
      </c>
      <c r="L286" s="4" t="s">
        <v>59</v>
      </c>
    </row>
    <row r="287" spans="2:12" ht="10.5" hidden="1">
      <c r="B287" s="19" t="s">
        <v>60</v>
      </c>
      <c r="C287" s="1">
        <v>55</v>
      </c>
      <c r="F287" s="13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  <v>2</v>
      </c>
      <c r="L287" s="4" t="s">
        <v>61</v>
      </c>
    </row>
    <row r="288" spans="1:10" ht="10.5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4" ht="10.5">
      <c r="A289" s="47" t="s">
        <v>104</v>
      </c>
      <c r="B289" s="48" t="s">
        <v>105</v>
      </c>
      <c r="C289" s="45">
        <v>0.9</v>
      </c>
      <c r="D289" s="12">
        <f>'Базовые цены за единицу'!B19</f>
        <v>8620</v>
      </c>
      <c r="E289" s="12">
        <f>'Базовые цены за единицу'!D19</f>
        <v>0</v>
      </c>
      <c r="F289" s="49">
        <f>'Базовые цены с учетом расхода'!B19</f>
        <v>7758</v>
      </c>
      <c r="G289" s="49">
        <f>'Базовые цены с учетом расхода'!C19</f>
        <v>0</v>
      </c>
      <c r="H289" s="14">
        <f>'Базовые цены с учетом расхода'!D19</f>
        <v>0</v>
      </c>
      <c r="I289" s="15"/>
      <c r="J289" s="15">
        <f>'Базовые цены с учетом расхода'!I19</f>
        <v>0</v>
      </c>
      <c r="K289" s="1" t="s">
        <v>34</v>
      </c>
      <c r="L289" s="1" t="s">
        <v>35</v>
      </c>
      <c r="N289" s="49">
        <f>'Базовые цены с учетом расхода'!F19</f>
        <v>7758</v>
      </c>
    </row>
    <row r="290" spans="1:14" ht="21.75" customHeight="1">
      <c r="A290" s="45"/>
      <c r="B290" s="48"/>
      <c r="C290" s="45"/>
      <c r="D290" s="16">
        <f>'Базовые цены за единицу'!C19</f>
        <v>0</v>
      </c>
      <c r="E290" s="16">
        <f>'Базовые цены за единицу'!E19</f>
        <v>0</v>
      </c>
      <c r="F290" s="49"/>
      <c r="G290" s="49"/>
      <c r="H290" s="13">
        <f>'Базовые цены с учетом расхода'!E19</f>
        <v>0</v>
      </c>
      <c r="J290" s="1">
        <f>'Базовые цены с учетом расхода'!K19</f>
        <v>0</v>
      </c>
      <c r="K290" s="1" t="s">
        <v>36</v>
      </c>
      <c r="L290" s="1" t="s">
        <v>37</v>
      </c>
      <c r="N290" s="49"/>
    </row>
    <row r="291" ht="10.5">
      <c r="B291" s="17" t="s">
        <v>103</v>
      </c>
    </row>
    <row r="292" ht="10.5" hidden="1">
      <c r="B292" s="19" t="s">
        <v>40</v>
      </c>
    </row>
    <row r="293" ht="10.5" hidden="1">
      <c r="B293" s="19" t="s">
        <v>41</v>
      </c>
    </row>
    <row r="294" ht="10.5" hidden="1">
      <c r="B294" s="19" t="s">
        <v>42</v>
      </c>
    </row>
    <row r="295" spans="2:6" ht="10.5" hidden="1">
      <c r="B295" s="19" t="s">
        <v>43</v>
      </c>
      <c r="F295" s="1">
        <v>7758</v>
      </c>
    </row>
    <row r="296" ht="21" hidden="1">
      <c r="B296" s="19" t="s">
        <v>44</v>
      </c>
    </row>
    <row r="297" spans="2:11" ht="21" hidden="1">
      <c r="B297" s="19" t="s">
        <v>45</v>
      </c>
      <c r="C297" s="20"/>
      <c r="K297" s="1" t="s">
        <v>46</v>
      </c>
    </row>
    <row r="298" ht="10.5" hidden="1">
      <c r="B298" s="19" t="s">
        <v>47</v>
      </c>
    </row>
    <row r="299" ht="21" hidden="1">
      <c r="B299" s="19" t="s">
        <v>48</v>
      </c>
    </row>
    <row r="300" ht="10.5" hidden="1">
      <c r="B300" s="19" t="s">
        <v>49</v>
      </c>
    </row>
    <row r="301" spans="2:12" ht="10.5" hidden="1">
      <c r="B301" s="19" t="s">
        <v>50</v>
      </c>
      <c r="F301" s="13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301" s="4" t="s">
        <v>51</v>
      </c>
    </row>
    <row r="302" spans="2:12" ht="10.5" hidden="1">
      <c r="B302" s="19" t="s">
        <v>52</v>
      </c>
      <c r="F302" s="13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</c>
      <c r="L302" s="4" t="s">
        <v>53</v>
      </c>
    </row>
    <row r="303" spans="2:12" ht="10.5" hidden="1">
      <c r="B303" s="19" t="s">
        <v>54</v>
      </c>
      <c r="F303" s="13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  <c r="L303" s="4" t="s">
        <v>55</v>
      </c>
    </row>
    <row r="304" spans="2:12" ht="10.5" hidden="1">
      <c r="B304" s="19" t="s">
        <v>56</v>
      </c>
      <c r="F304" s="13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304" s="4" t="s">
        <v>57</v>
      </c>
    </row>
    <row r="305" spans="2:12" ht="10.5" hidden="1">
      <c r="B305" s="19" t="s">
        <v>58</v>
      </c>
      <c r="F305" s="13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</c>
      <c r="L305" s="4" t="s">
        <v>59</v>
      </c>
    </row>
    <row r="306" spans="2:12" ht="10.5" hidden="1">
      <c r="B306" s="19" t="s">
        <v>60</v>
      </c>
      <c r="F306" s="13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  <c r="L306" s="4" t="s">
        <v>61</v>
      </c>
    </row>
    <row r="307" spans="1:10" ht="10.5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4" ht="10.5">
      <c r="A308" s="47" t="s">
        <v>106</v>
      </c>
      <c r="B308" s="48" t="s">
        <v>107</v>
      </c>
      <c r="C308" s="45">
        <v>2.137</v>
      </c>
      <c r="D308" s="12">
        <f>'Базовые цены за единицу'!B20</f>
        <v>940.92</v>
      </c>
      <c r="E308" s="12">
        <f>'Базовые цены за единицу'!D20</f>
        <v>556.92</v>
      </c>
      <c r="F308" s="49">
        <f>'Базовые цены с учетом расхода'!B20</f>
        <v>2011</v>
      </c>
      <c r="G308" s="49">
        <f>'Базовые цены с учетом расхода'!C20</f>
        <v>821</v>
      </c>
      <c r="H308" s="14">
        <f>'Базовые цены с учетом расхода'!D20</f>
        <v>1190</v>
      </c>
      <c r="I308" s="15">
        <v>32.269</v>
      </c>
      <c r="J308" s="15">
        <f>'Базовые цены с учетом расхода'!I20</f>
        <v>68.958853</v>
      </c>
      <c r="K308" s="1" t="s">
        <v>34</v>
      </c>
      <c r="L308" s="1" t="s">
        <v>35</v>
      </c>
      <c r="N308" s="49">
        <f>'Базовые цены с учетом расхода'!F20</f>
        <v>0</v>
      </c>
    </row>
    <row r="309" spans="1:14" ht="21.75" customHeight="1">
      <c r="A309" s="45"/>
      <c r="B309" s="48"/>
      <c r="C309" s="45"/>
      <c r="D309" s="16">
        <f>'Базовые цены за единицу'!C20</f>
        <v>384</v>
      </c>
      <c r="E309" s="16">
        <f>'Базовые цены за единицу'!E20</f>
        <v>102.3</v>
      </c>
      <c r="F309" s="49"/>
      <c r="G309" s="49"/>
      <c r="H309" s="13">
        <f>'Базовые цены с учетом расхода'!E20</f>
        <v>219</v>
      </c>
      <c r="I309" s="1">
        <v>8.4065</v>
      </c>
      <c r="J309" s="1">
        <f>'Базовые цены с учетом расхода'!K20</f>
        <v>17.964691</v>
      </c>
      <c r="K309" s="1" t="s">
        <v>36</v>
      </c>
      <c r="L309" s="1" t="s">
        <v>37</v>
      </c>
      <c r="N309" s="49"/>
    </row>
    <row r="310" ht="10.5">
      <c r="B310" s="17" t="s">
        <v>108</v>
      </c>
    </row>
    <row r="311" ht="10.5">
      <c r="B311" s="18" t="s">
        <v>39</v>
      </c>
    </row>
    <row r="312" spans="2:6" ht="10.5" hidden="1">
      <c r="B312" s="19" t="s">
        <v>40</v>
      </c>
      <c r="F312" s="1">
        <v>821</v>
      </c>
    </row>
    <row r="313" spans="2:6" ht="10.5" hidden="1">
      <c r="B313" s="19" t="s">
        <v>41</v>
      </c>
      <c r="F313" s="1">
        <v>1190</v>
      </c>
    </row>
    <row r="314" spans="2:6" ht="10.5" hidden="1">
      <c r="B314" s="19" t="s">
        <v>42</v>
      </c>
      <c r="F314" s="1">
        <v>219</v>
      </c>
    </row>
    <row r="315" ht="10.5" hidden="1">
      <c r="B315" s="19" t="s">
        <v>43</v>
      </c>
    </row>
    <row r="316" ht="21" hidden="1">
      <c r="B316" s="19" t="s">
        <v>44</v>
      </c>
    </row>
    <row r="317" spans="2:11" ht="21" hidden="1">
      <c r="B317" s="19" t="s">
        <v>45</v>
      </c>
      <c r="C317" s="20"/>
      <c r="K317" s="1" t="s">
        <v>46</v>
      </c>
    </row>
    <row r="318" ht="10.5" hidden="1">
      <c r="B318" s="19" t="s">
        <v>47</v>
      </c>
    </row>
    <row r="319" ht="21" hidden="1">
      <c r="B319" s="19" t="s">
        <v>48</v>
      </c>
    </row>
    <row r="320" ht="10.5" hidden="1">
      <c r="B320" s="19" t="s">
        <v>49</v>
      </c>
    </row>
    <row r="321" spans="2:12" ht="10.5" hidden="1">
      <c r="B321" s="19" t="s">
        <v>50</v>
      </c>
      <c r="C321" s="1">
        <v>99</v>
      </c>
      <c r="F321" s="13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1030</v>
      </c>
      <c r="L321" s="4" t="s">
        <v>51</v>
      </c>
    </row>
    <row r="322" spans="2:12" ht="10.5" hidden="1">
      <c r="B322" s="19" t="s">
        <v>52</v>
      </c>
      <c r="C322" s="1">
        <v>99</v>
      </c>
      <c r="F322" s="13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  <v>812</v>
      </c>
      <c r="L322" s="4" t="s">
        <v>53</v>
      </c>
    </row>
    <row r="323" spans="2:12" ht="10.5" hidden="1">
      <c r="B323" s="19" t="s">
        <v>54</v>
      </c>
      <c r="C323" s="1">
        <v>99</v>
      </c>
      <c r="F323" s="13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  <v>216</v>
      </c>
      <c r="L323" s="4" t="s">
        <v>55</v>
      </c>
    </row>
    <row r="324" spans="2:12" ht="10.5" hidden="1">
      <c r="B324" s="19" t="s">
        <v>56</v>
      </c>
      <c r="C324" s="1">
        <v>60</v>
      </c>
      <c r="F324" s="13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624</v>
      </c>
      <c r="L324" s="4" t="s">
        <v>57</v>
      </c>
    </row>
    <row r="325" spans="2:12" ht="10.5" hidden="1">
      <c r="B325" s="19" t="s">
        <v>58</v>
      </c>
      <c r="C325" s="1">
        <v>60</v>
      </c>
      <c r="F325" s="13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  <v>492</v>
      </c>
      <c r="L325" s="4" t="s">
        <v>59</v>
      </c>
    </row>
    <row r="326" spans="2:12" ht="10.5" hidden="1">
      <c r="B326" s="19" t="s">
        <v>60</v>
      </c>
      <c r="C326" s="1">
        <v>60</v>
      </c>
      <c r="F326" s="13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  <v>131</v>
      </c>
      <c r="L326" s="4" t="s">
        <v>61</v>
      </c>
    </row>
    <row r="327" spans="1:10" ht="10.5">
      <c r="A327" s="21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4" ht="10.5">
      <c r="A328" s="47" t="s">
        <v>109</v>
      </c>
      <c r="B328" s="48" t="s">
        <v>110</v>
      </c>
      <c r="C328" s="45">
        <v>16</v>
      </c>
      <c r="D328" s="12">
        <f>'Базовые цены за единицу'!B21</f>
        <v>60.29</v>
      </c>
      <c r="E328" s="12">
        <f>'Базовые цены за единицу'!D21</f>
        <v>53.24</v>
      </c>
      <c r="F328" s="49">
        <f>'Базовые цены с учетом расхода'!B21</f>
        <v>965</v>
      </c>
      <c r="G328" s="49">
        <f>'Базовые цены с учетом расхода'!C21</f>
        <v>113</v>
      </c>
      <c r="H328" s="14">
        <f>'Базовые цены с учетом расхода'!D21</f>
        <v>852</v>
      </c>
      <c r="I328" s="15">
        <v>0.605475</v>
      </c>
      <c r="J328" s="15">
        <f>'Базовые цены с учетом расхода'!I21</f>
        <v>9.6876</v>
      </c>
      <c r="K328" s="1" t="s">
        <v>34</v>
      </c>
      <c r="L328" s="1" t="s">
        <v>35</v>
      </c>
      <c r="N328" s="49">
        <f>'Базовые цены с учетом расхода'!F21</f>
        <v>0</v>
      </c>
    </row>
    <row r="329" spans="1:14" ht="21" customHeight="1">
      <c r="A329" s="45"/>
      <c r="B329" s="48"/>
      <c r="C329" s="45"/>
      <c r="D329" s="16">
        <f>'Базовые цены за единицу'!C21</f>
        <v>7.05</v>
      </c>
      <c r="E329" s="16">
        <f>'Базовые цены за единицу'!E21</f>
        <v>5.96</v>
      </c>
      <c r="F329" s="49"/>
      <c r="G329" s="49"/>
      <c r="H329" s="13">
        <f>'Базовые цены с учетом расхода'!E21</f>
        <v>95</v>
      </c>
      <c r="I329" s="1">
        <v>0.489375</v>
      </c>
      <c r="J329" s="1">
        <f>'Базовые цены с учетом расхода'!K21</f>
        <v>7.83</v>
      </c>
      <c r="K329" s="1" t="s">
        <v>36</v>
      </c>
      <c r="L329" s="1" t="s">
        <v>37</v>
      </c>
      <c r="N329" s="49"/>
    </row>
    <row r="330" ht="10.5">
      <c r="B330" s="17" t="s">
        <v>111</v>
      </c>
    </row>
    <row r="331" spans="2:10" ht="10.5">
      <c r="B331" s="46" t="s">
        <v>73</v>
      </c>
      <c r="C331" s="46"/>
      <c r="D331" s="46"/>
      <c r="E331" s="46"/>
      <c r="F331" s="46"/>
      <c r="G331" s="46"/>
      <c r="H331" s="46"/>
      <c r="I331" s="46"/>
      <c r="J331" s="46"/>
    </row>
    <row r="332" ht="10.5">
      <c r="B332" s="18" t="s">
        <v>74</v>
      </c>
    </row>
    <row r="333" spans="2:6" ht="10.5" hidden="1">
      <c r="B333" s="19" t="s">
        <v>40</v>
      </c>
      <c r="F333" s="1">
        <v>113</v>
      </c>
    </row>
    <row r="334" spans="2:6" ht="10.5" hidden="1">
      <c r="B334" s="19" t="s">
        <v>41</v>
      </c>
      <c r="F334" s="1">
        <v>852</v>
      </c>
    </row>
    <row r="335" spans="2:6" ht="10.5" hidden="1">
      <c r="B335" s="19" t="s">
        <v>42</v>
      </c>
      <c r="F335" s="1">
        <v>95</v>
      </c>
    </row>
    <row r="336" ht="10.5" hidden="1">
      <c r="B336" s="19" t="s">
        <v>43</v>
      </c>
    </row>
    <row r="337" ht="21" hidden="1">
      <c r="B337" s="19" t="s">
        <v>44</v>
      </c>
    </row>
    <row r="338" spans="2:11" ht="21" hidden="1">
      <c r="B338" s="19" t="s">
        <v>45</v>
      </c>
      <c r="C338" s="20"/>
      <c r="K338" s="1" t="s">
        <v>46</v>
      </c>
    </row>
    <row r="339" ht="10.5" hidden="1">
      <c r="B339" s="19" t="s">
        <v>47</v>
      </c>
    </row>
    <row r="340" ht="21" hidden="1">
      <c r="B340" s="19" t="s">
        <v>48</v>
      </c>
    </row>
    <row r="341" ht="10.5" hidden="1">
      <c r="B341" s="19" t="s">
        <v>49</v>
      </c>
    </row>
    <row r="342" spans="2:12" ht="10.5" hidden="1">
      <c r="B342" s="19" t="s">
        <v>50</v>
      </c>
      <c r="C342" s="1">
        <v>81</v>
      </c>
      <c r="F342" s="13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168</v>
      </c>
      <c r="L342" s="4" t="s">
        <v>51</v>
      </c>
    </row>
    <row r="343" spans="2:12" ht="10.5" hidden="1">
      <c r="B343" s="19" t="s">
        <v>52</v>
      </c>
      <c r="C343" s="1">
        <v>81</v>
      </c>
      <c r="F343" s="13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91</v>
      </c>
      <c r="L343" s="4" t="s">
        <v>53</v>
      </c>
    </row>
    <row r="344" spans="2:12" ht="10.5" hidden="1">
      <c r="B344" s="19" t="s">
        <v>54</v>
      </c>
      <c r="C344" s="1">
        <v>81</v>
      </c>
      <c r="F344" s="13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  <v>77</v>
      </c>
      <c r="L344" s="4" t="s">
        <v>55</v>
      </c>
    </row>
    <row r="345" spans="2:12" ht="10.5" hidden="1">
      <c r="B345" s="19" t="s">
        <v>56</v>
      </c>
      <c r="C345" s="1">
        <v>60</v>
      </c>
      <c r="F345" s="13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125</v>
      </c>
      <c r="L345" s="4" t="s">
        <v>57</v>
      </c>
    </row>
    <row r="346" spans="2:12" ht="10.5" hidden="1">
      <c r="B346" s="19" t="s">
        <v>58</v>
      </c>
      <c r="C346" s="1">
        <v>60</v>
      </c>
      <c r="F346" s="13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68</v>
      </c>
      <c r="L346" s="4" t="s">
        <v>59</v>
      </c>
    </row>
    <row r="347" spans="2:12" ht="10.5" hidden="1">
      <c r="B347" s="19" t="s">
        <v>60</v>
      </c>
      <c r="C347" s="1">
        <v>60</v>
      </c>
      <c r="F347" s="13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  <v>57</v>
      </c>
      <c r="L347" s="4" t="s">
        <v>61</v>
      </c>
    </row>
    <row r="348" spans="1:10" ht="10.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4" ht="10.5">
      <c r="A349" s="47" t="s">
        <v>112</v>
      </c>
      <c r="B349" s="48" t="s">
        <v>113</v>
      </c>
      <c r="C349" s="45">
        <v>0.16</v>
      </c>
      <c r="D349" s="12">
        <f>'Базовые цены за единицу'!B22</f>
        <v>1667</v>
      </c>
      <c r="E349" s="12">
        <f>'Базовые цены за единицу'!D22</f>
        <v>65.04</v>
      </c>
      <c r="F349" s="49">
        <f>'Базовые цены с учетом расхода'!B22</f>
        <v>266</v>
      </c>
      <c r="G349" s="49">
        <f>'Базовые цены с учетом расхода'!C22</f>
        <v>256</v>
      </c>
      <c r="H349" s="14">
        <f>'Базовые цены с учетом расхода'!D22</f>
        <v>10</v>
      </c>
      <c r="I349" s="15">
        <v>137.862</v>
      </c>
      <c r="J349" s="15">
        <f>'Базовые цены с учетом расхода'!I22</f>
        <v>22.05792</v>
      </c>
      <c r="K349" s="1" t="s">
        <v>34</v>
      </c>
      <c r="L349" s="1" t="s">
        <v>35</v>
      </c>
      <c r="N349" s="49">
        <f>'Базовые цены с учетом расхода'!F22</f>
        <v>0</v>
      </c>
    </row>
    <row r="350" spans="1:14" ht="22.5" customHeight="1">
      <c r="A350" s="45"/>
      <c r="B350" s="48"/>
      <c r="C350" s="45"/>
      <c r="D350" s="16">
        <f>'Базовые цены за единицу'!C22</f>
        <v>1601.96</v>
      </c>
      <c r="E350" s="16">
        <f>'Базовые цены за единицу'!E22</f>
        <v>0</v>
      </c>
      <c r="F350" s="49"/>
      <c r="G350" s="49"/>
      <c r="H350" s="13">
        <f>'Базовые цены с учетом расхода'!E22</f>
        <v>0</v>
      </c>
      <c r="J350" s="1">
        <f>'Базовые цены с учетом расхода'!K22</f>
        <v>0</v>
      </c>
      <c r="K350" s="1" t="s">
        <v>36</v>
      </c>
      <c r="L350" s="1" t="s">
        <v>37</v>
      </c>
      <c r="N350" s="49"/>
    </row>
    <row r="351" ht="10.5">
      <c r="B351" s="17" t="s">
        <v>111</v>
      </c>
    </row>
    <row r="352" spans="2:10" ht="10.5">
      <c r="B352" s="46" t="s">
        <v>114</v>
      </c>
      <c r="C352" s="46"/>
      <c r="D352" s="46"/>
      <c r="E352" s="46"/>
      <c r="F352" s="46"/>
      <c r="G352" s="46"/>
      <c r="H352" s="46"/>
      <c r="I352" s="46"/>
      <c r="J352" s="46"/>
    </row>
    <row r="353" ht="10.5">
      <c r="B353" s="18" t="s">
        <v>74</v>
      </c>
    </row>
    <row r="354" spans="2:6" ht="10.5" hidden="1">
      <c r="B354" s="19" t="s">
        <v>40</v>
      </c>
      <c r="F354" s="1">
        <v>256</v>
      </c>
    </row>
    <row r="355" spans="2:6" ht="10.5" hidden="1">
      <c r="B355" s="19" t="s">
        <v>41</v>
      </c>
      <c r="F355" s="1">
        <v>10</v>
      </c>
    </row>
    <row r="356" ht="10.5" hidden="1">
      <c r="B356" s="19" t="s">
        <v>42</v>
      </c>
    </row>
    <row r="357" ht="10.5" hidden="1">
      <c r="B357" s="19" t="s">
        <v>43</v>
      </c>
    </row>
    <row r="358" ht="21" hidden="1">
      <c r="B358" s="19" t="s">
        <v>44</v>
      </c>
    </row>
    <row r="359" spans="2:11" ht="21" hidden="1">
      <c r="B359" s="19" t="s">
        <v>45</v>
      </c>
      <c r="C359" s="20"/>
      <c r="K359" s="1" t="s">
        <v>46</v>
      </c>
    </row>
    <row r="360" ht="10.5" hidden="1">
      <c r="B360" s="19" t="s">
        <v>47</v>
      </c>
    </row>
    <row r="361" ht="21" hidden="1">
      <c r="B361" s="19" t="s">
        <v>48</v>
      </c>
    </row>
    <row r="362" ht="10.5" hidden="1">
      <c r="B362" s="19" t="s">
        <v>49</v>
      </c>
    </row>
    <row r="363" spans="2:12" ht="10.5" hidden="1">
      <c r="B363" s="19" t="s">
        <v>50</v>
      </c>
      <c r="C363" s="1">
        <v>110</v>
      </c>
      <c r="F363" s="13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282</v>
      </c>
      <c r="L363" s="4" t="s">
        <v>51</v>
      </c>
    </row>
    <row r="364" spans="2:12" ht="10.5" hidden="1">
      <c r="B364" s="19" t="s">
        <v>52</v>
      </c>
      <c r="C364" s="1">
        <v>110</v>
      </c>
      <c r="F364" s="13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  <v>282</v>
      </c>
      <c r="L364" s="4" t="s">
        <v>53</v>
      </c>
    </row>
    <row r="365" spans="2:12" ht="10.5" hidden="1">
      <c r="B365" s="19" t="s">
        <v>54</v>
      </c>
      <c r="F365" s="13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  <c r="L365" s="4" t="s">
        <v>55</v>
      </c>
    </row>
    <row r="366" spans="2:12" ht="10.5" hidden="1">
      <c r="B366" s="19" t="s">
        <v>56</v>
      </c>
      <c r="C366" s="1">
        <v>68</v>
      </c>
      <c r="F366" s="13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174</v>
      </c>
      <c r="L366" s="4" t="s">
        <v>57</v>
      </c>
    </row>
    <row r="367" spans="2:12" ht="10.5" hidden="1">
      <c r="B367" s="19" t="s">
        <v>58</v>
      </c>
      <c r="C367" s="1">
        <v>68</v>
      </c>
      <c r="F367" s="13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  <v>174</v>
      </c>
      <c r="L367" s="4" t="s">
        <v>59</v>
      </c>
    </row>
    <row r="368" spans="2:12" ht="10.5" hidden="1">
      <c r="B368" s="19" t="s">
        <v>60</v>
      </c>
      <c r="F368" s="13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  <c r="L368" s="4" t="s">
        <v>61</v>
      </c>
    </row>
    <row r="369" spans="1:10" ht="10.5">
      <c r="A369" s="21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4" ht="10.5">
      <c r="A370" s="47" t="s">
        <v>115</v>
      </c>
      <c r="B370" s="48" t="s">
        <v>116</v>
      </c>
      <c r="C370" s="45">
        <v>22</v>
      </c>
      <c r="D370" s="12">
        <f>'Базовые цены за единицу'!B23</f>
        <v>47.74</v>
      </c>
      <c r="E370" s="12">
        <f>'Базовые цены за единицу'!D23</f>
        <v>0</v>
      </c>
      <c r="F370" s="49">
        <f>'Базовые цены с учетом расхода'!B23</f>
        <v>1050</v>
      </c>
      <c r="G370" s="49">
        <f>'Базовые цены с учетом расхода'!C23</f>
        <v>0</v>
      </c>
      <c r="H370" s="14">
        <f>'Базовые цены с учетом расхода'!D23</f>
        <v>0</v>
      </c>
      <c r="I370" s="15"/>
      <c r="J370" s="15">
        <f>'Базовые цены с учетом расхода'!I23</f>
        <v>0</v>
      </c>
      <c r="K370" s="1" t="s">
        <v>34</v>
      </c>
      <c r="L370" s="1" t="s">
        <v>35</v>
      </c>
      <c r="N370" s="49">
        <f>'Базовые цены с учетом расхода'!F23</f>
        <v>1050</v>
      </c>
    </row>
    <row r="371" spans="1:14" ht="21.75" customHeight="1">
      <c r="A371" s="45"/>
      <c r="B371" s="48"/>
      <c r="C371" s="45"/>
      <c r="D371" s="16">
        <f>'Базовые цены за единицу'!C23</f>
        <v>0</v>
      </c>
      <c r="E371" s="16">
        <f>'Базовые цены за единицу'!E23</f>
        <v>0</v>
      </c>
      <c r="F371" s="49"/>
      <c r="G371" s="49"/>
      <c r="H371" s="13">
        <f>'Базовые цены с учетом расхода'!E23</f>
        <v>0</v>
      </c>
      <c r="J371" s="1">
        <f>'Базовые цены с учетом расхода'!K23</f>
        <v>0</v>
      </c>
      <c r="K371" s="1" t="s">
        <v>36</v>
      </c>
      <c r="L371" s="1" t="s">
        <v>37</v>
      </c>
      <c r="N371" s="49"/>
    </row>
    <row r="372" ht="10.5">
      <c r="B372" s="17" t="s">
        <v>117</v>
      </c>
    </row>
    <row r="373" spans="2:10" ht="10.5">
      <c r="B373" s="46" t="s">
        <v>118</v>
      </c>
      <c r="C373" s="46"/>
      <c r="D373" s="46"/>
      <c r="E373" s="46"/>
      <c r="F373" s="46"/>
      <c r="G373" s="46"/>
      <c r="H373" s="46"/>
      <c r="I373" s="46"/>
      <c r="J373" s="46"/>
    </row>
    <row r="374" ht="10.5" hidden="1">
      <c r="B374" s="19" t="s">
        <v>40</v>
      </c>
    </row>
    <row r="375" ht="10.5" hidden="1">
      <c r="B375" s="19" t="s">
        <v>41</v>
      </c>
    </row>
    <row r="376" ht="10.5" hidden="1">
      <c r="B376" s="19" t="s">
        <v>42</v>
      </c>
    </row>
    <row r="377" spans="2:6" ht="10.5" hidden="1">
      <c r="B377" s="19" t="s">
        <v>43</v>
      </c>
      <c r="F377" s="1">
        <v>1050</v>
      </c>
    </row>
    <row r="378" ht="21" hidden="1">
      <c r="B378" s="19" t="s">
        <v>44</v>
      </c>
    </row>
    <row r="379" spans="2:11" ht="21" hidden="1">
      <c r="B379" s="19" t="s">
        <v>45</v>
      </c>
      <c r="C379" s="20"/>
      <c r="K379" s="1" t="s">
        <v>46</v>
      </c>
    </row>
    <row r="380" ht="10.5" hidden="1">
      <c r="B380" s="19" t="s">
        <v>47</v>
      </c>
    </row>
    <row r="381" ht="21" hidden="1">
      <c r="B381" s="19" t="s">
        <v>48</v>
      </c>
    </row>
    <row r="382" ht="10.5" hidden="1">
      <c r="B382" s="19" t="s">
        <v>49</v>
      </c>
    </row>
    <row r="383" spans="2:12" ht="10.5" hidden="1">
      <c r="B383" s="19" t="s">
        <v>50</v>
      </c>
      <c r="F383" s="13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  <c r="L383" s="4" t="s">
        <v>51</v>
      </c>
    </row>
    <row r="384" spans="2:12" ht="10.5" hidden="1">
      <c r="B384" s="19" t="s">
        <v>52</v>
      </c>
      <c r="F384" s="13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</c>
      <c r="L384" s="4" t="s">
        <v>53</v>
      </c>
    </row>
    <row r="385" spans="2:12" ht="10.5" hidden="1">
      <c r="B385" s="19" t="s">
        <v>54</v>
      </c>
      <c r="F385" s="13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</c>
      <c r="L385" s="4" t="s">
        <v>55</v>
      </c>
    </row>
    <row r="386" spans="2:12" ht="10.5" hidden="1">
      <c r="B386" s="19" t="s">
        <v>56</v>
      </c>
      <c r="F386" s="13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  <c r="L386" s="4" t="s">
        <v>57</v>
      </c>
    </row>
    <row r="387" spans="2:12" ht="10.5" hidden="1">
      <c r="B387" s="19" t="s">
        <v>58</v>
      </c>
      <c r="F387" s="13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</c>
      <c r="L387" s="4" t="s">
        <v>59</v>
      </c>
    </row>
    <row r="388" spans="2:12" ht="10.5" hidden="1">
      <c r="B388" s="19" t="s">
        <v>60</v>
      </c>
      <c r="F388" s="13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</c>
      <c r="L388" s="4" t="s">
        <v>61</v>
      </c>
    </row>
    <row r="389" spans="1:10" ht="10.5">
      <c r="A389" s="21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4" ht="10.5">
      <c r="A390" s="47" t="s">
        <v>119</v>
      </c>
      <c r="B390" s="48" t="s">
        <v>120</v>
      </c>
      <c r="C390" s="45">
        <v>2.137</v>
      </c>
      <c r="D390" s="12">
        <f>'Базовые цены за единицу'!B24</f>
        <v>1705.09</v>
      </c>
      <c r="E390" s="12">
        <f>'Базовые цены за единицу'!D24</f>
        <v>1346.32</v>
      </c>
      <c r="F390" s="49">
        <f>'Базовые цены с учетом расхода'!B24</f>
        <v>3644</v>
      </c>
      <c r="G390" s="49">
        <f>'Базовые цены с учетом расхода'!C24</f>
        <v>767</v>
      </c>
      <c r="H390" s="14">
        <f>'Базовые цены с учетом расхода'!D24</f>
        <v>2877</v>
      </c>
      <c r="I390" s="15">
        <v>31.251825</v>
      </c>
      <c r="J390" s="15">
        <f>'Базовые цены с учетом расхода'!I24</f>
        <v>66.78515</v>
      </c>
      <c r="K390" s="1" t="s">
        <v>34</v>
      </c>
      <c r="L390" s="1" t="s">
        <v>35</v>
      </c>
      <c r="N390" s="49">
        <f>'Базовые цены с учетом расхода'!F24</f>
        <v>0</v>
      </c>
    </row>
    <row r="391" spans="1:14" ht="10.5">
      <c r="A391" s="45"/>
      <c r="B391" s="48"/>
      <c r="C391" s="45"/>
      <c r="D391" s="16">
        <f>'Базовые цены за единицу'!C24</f>
        <v>358.77</v>
      </c>
      <c r="E391" s="16">
        <f>'Базовые цены за единицу'!E24</f>
        <v>138.21</v>
      </c>
      <c r="F391" s="49"/>
      <c r="G391" s="49"/>
      <c r="H391" s="13">
        <f>'Базовые цены с учетом расхода'!E24</f>
        <v>295</v>
      </c>
      <c r="I391" s="1">
        <v>11.356875</v>
      </c>
      <c r="J391" s="1">
        <f>'Базовые цены с учетом расхода'!K24</f>
        <v>24.269642</v>
      </c>
      <c r="K391" s="1" t="s">
        <v>36</v>
      </c>
      <c r="L391" s="1" t="s">
        <v>37</v>
      </c>
      <c r="N391" s="49"/>
    </row>
    <row r="392" ht="10.5">
      <c r="B392" s="17" t="s">
        <v>108</v>
      </c>
    </row>
    <row r="393" spans="2:10" ht="10.5">
      <c r="B393" s="46" t="s">
        <v>121</v>
      </c>
      <c r="C393" s="46"/>
      <c r="D393" s="46"/>
      <c r="E393" s="46"/>
      <c r="F393" s="46"/>
      <c r="G393" s="46"/>
      <c r="H393" s="46"/>
      <c r="I393" s="46"/>
      <c r="J393" s="46"/>
    </row>
    <row r="394" ht="10.5">
      <c r="B394" s="18" t="s">
        <v>74</v>
      </c>
    </row>
    <row r="395" spans="2:6" ht="10.5" hidden="1">
      <c r="B395" s="19" t="s">
        <v>40</v>
      </c>
      <c r="F395" s="1">
        <v>767</v>
      </c>
    </row>
    <row r="396" spans="2:6" ht="10.5" hidden="1">
      <c r="B396" s="19" t="s">
        <v>41</v>
      </c>
      <c r="F396" s="1">
        <v>2877</v>
      </c>
    </row>
    <row r="397" spans="2:6" ht="10.5" hidden="1">
      <c r="B397" s="19" t="s">
        <v>42</v>
      </c>
      <c r="F397" s="1">
        <v>295</v>
      </c>
    </row>
    <row r="398" ht="10.5" hidden="1">
      <c r="B398" s="19" t="s">
        <v>43</v>
      </c>
    </row>
    <row r="399" ht="21" hidden="1">
      <c r="B399" s="19" t="s">
        <v>44</v>
      </c>
    </row>
    <row r="400" spans="2:11" ht="21" hidden="1">
      <c r="B400" s="19" t="s">
        <v>45</v>
      </c>
      <c r="C400" s="20"/>
      <c r="K400" s="1" t="s">
        <v>46</v>
      </c>
    </row>
    <row r="401" ht="10.5" hidden="1">
      <c r="B401" s="19" t="s">
        <v>47</v>
      </c>
    </row>
    <row r="402" ht="21" hidden="1">
      <c r="B402" s="19" t="s">
        <v>48</v>
      </c>
    </row>
    <row r="403" ht="10.5" hidden="1">
      <c r="B403" s="19" t="s">
        <v>49</v>
      </c>
    </row>
    <row r="404" spans="2:12" ht="10.5" hidden="1">
      <c r="B404" s="19" t="s">
        <v>50</v>
      </c>
      <c r="C404" s="1">
        <v>140</v>
      </c>
      <c r="F404" s="13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1487</v>
      </c>
      <c r="L404" s="4" t="s">
        <v>51</v>
      </c>
    </row>
    <row r="405" spans="2:12" ht="10.5" hidden="1">
      <c r="B405" s="19" t="s">
        <v>52</v>
      </c>
      <c r="C405" s="1">
        <v>140</v>
      </c>
      <c r="F405" s="13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1073</v>
      </c>
      <c r="L405" s="4" t="s">
        <v>53</v>
      </c>
    </row>
    <row r="406" spans="2:12" ht="10.5" hidden="1">
      <c r="B406" s="19" t="s">
        <v>54</v>
      </c>
      <c r="C406" s="1">
        <v>140</v>
      </c>
      <c r="F406" s="13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  <v>413</v>
      </c>
      <c r="L406" s="4" t="s">
        <v>55</v>
      </c>
    </row>
    <row r="407" spans="2:12" ht="10.5" hidden="1">
      <c r="B407" s="19" t="s">
        <v>56</v>
      </c>
      <c r="C407" s="1">
        <v>85</v>
      </c>
      <c r="F407" s="13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903</v>
      </c>
      <c r="L407" s="4" t="s">
        <v>57</v>
      </c>
    </row>
    <row r="408" spans="2:12" ht="10.5" hidden="1">
      <c r="B408" s="19" t="s">
        <v>58</v>
      </c>
      <c r="C408" s="1">
        <v>85</v>
      </c>
      <c r="F408" s="13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  <v>652</v>
      </c>
      <c r="L408" s="4" t="s">
        <v>59</v>
      </c>
    </row>
    <row r="409" spans="2:12" ht="10.5" hidden="1">
      <c r="B409" s="19" t="s">
        <v>60</v>
      </c>
      <c r="C409" s="1">
        <v>85</v>
      </c>
      <c r="F409" s="13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  <v>251</v>
      </c>
      <c r="L409" s="4" t="s">
        <v>61</v>
      </c>
    </row>
    <row r="410" spans="1:10" ht="10.5">
      <c r="A410" s="21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4" ht="10.5">
      <c r="A411" s="47" t="s">
        <v>122</v>
      </c>
      <c r="B411" s="48" t="s">
        <v>123</v>
      </c>
      <c r="C411" s="45">
        <v>321</v>
      </c>
      <c r="D411" s="12">
        <f>'Базовые цены за единицу'!B25</f>
        <v>42.17</v>
      </c>
      <c r="E411" s="12">
        <f>'Базовые цены за единицу'!D25</f>
        <v>0</v>
      </c>
      <c r="F411" s="49">
        <f>'Базовые цены с учетом расхода'!B25</f>
        <v>13537</v>
      </c>
      <c r="G411" s="49">
        <f>'Базовые цены с учетом расхода'!C25</f>
        <v>0</v>
      </c>
      <c r="H411" s="14">
        <f>'Базовые цены с учетом расхода'!D25</f>
        <v>0</v>
      </c>
      <c r="I411" s="15"/>
      <c r="J411" s="15">
        <f>'Базовые цены с учетом расхода'!I25</f>
        <v>0</v>
      </c>
      <c r="K411" s="1" t="s">
        <v>34</v>
      </c>
      <c r="L411" s="1" t="s">
        <v>35</v>
      </c>
      <c r="N411" s="49">
        <f>'Базовые цены с учетом расхода'!F25</f>
        <v>13537</v>
      </c>
    </row>
    <row r="412" spans="1:14" ht="21.75" customHeight="1">
      <c r="A412" s="45"/>
      <c r="B412" s="48"/>
      <c r="C412" s="45"/>
      <c r="D412" s="16">
        <f>'Базовые цены за единицу'!C25</f>
        <v>0</v>
      </c>
      <c r="E412" s="16">
        <f>'Базовые цены за единицу'!E25</f>
        <v>0</v>
      </c>
      <c r="F412" s="49"/>
      <c r="G412" s="49"/>
      <c r="H412" s="13">
        <f>'Базовые цены с учетом расхода'!E25</f>
        <v>0</v>
      </c>
      <c r="J412" s="1">
        <f>'Базовые цены с учетом расхода'!K25</f>
        <v>0</v>
      </c>
      <c r="K412" s="1" t="s">
        <v>36</v>
      </c>
      <c r="L412" s="1" t="s">
        <v>37</v>
      </c>
      <c r="N412" s="49"/>
    </row>
    <row r="413" ht="10.5">
      <c r="B413" s="17" t="s">
        <v>124</v>
      </c>
    </row>
    <row r="414" spans="2:10" ht="10.5">
      <c r="B414" s="46" t="s">
        <v>125</v>
      </c>
      <c r="C414" s="46"/>
      <c r="D414" s="46"/>
      <c r="E414" s="46"/>
      <c r="F414" s="46"/>
      <c r="G414" s="46"/>
      <c r="H414" s="46"/>
      <c r="I414" s="46"/>
      <c r="J414" s="46"/>
    </row>
    <row r="415" ht="10.5" hidden="1">
      <c r="B415" s="19" t="s">
        <v>40</v>
      </c>
    </row>
    <row r="416" ht="10.5" hidden="1">
      <c r="B416" s="19" t="s">
        <v>41</v>
      </c>
    </row>
    <row r="417" ht="10.5" hidden="1">
      <c r="B417" s="19" t="s">
        <v>42</v>
      </c>
    </row>
    <row r="418" spans="2:6" ht="10.5" hidden="1">
      <c r="B418" s="19" t="s">
        <v>43</v>
      </c>
      <c r="F418" s="1">
        <v>13537</v>
      </c>
    </row>
    <row r="419" ht="21" hidden="1">
      <c r="B419" s="19" t="s">
        <v>44</v>
      </c>
    </row>
    <row r="420" spans="2:11" ht="21" hidden="1">
      <c r="B420" s="19" t="s">
        <v>45</v>
      </c>
      <c r="C420" s="20"/>
      <c r="K420" s="1" t="s">
        <v>46</v>
      </c>
    </row>
    <row r="421" ht="10.5" hidden="1">
      <c r="B421" s="19" t="s">
        <v>47</v>
      </c>
    </row>
    <row r="422" ht="21" hidden="1">
      <c r="B422" s="19" t="s">
        <v>48</v>
      </c>
    </row>
    <row r="423" ht="10.5" hidden="1">
      <c r="B423" s="19" t="s">
        <v>49</v>
      </c>
    </row>
    <row r="424" spans="2:12" ht="10.5" hidden="1">
      <c r="B424" s="19" t="s">
        <v>50</v>
      </c>
      <c r="F424" s="13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  <c r="L424" s="4" t="s">
        <v>51</v>
      </c>
    </row>
    <row r="425" spans="2:12" ht="10.5" hidden="1">
      <c r="B425" s="19" t="s">
        <v>52</v>
      </c>
      <c r="F425" s="13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</c>
      <c r="L425" s="4" t="s">
        <v>53</v>
      </c>
    </row>
    <row r="426" spans="2:12" ht="10.5" hidden="1">
      <c r="B426" s="19" t="s">
        <v>54</v>
      </c>
      <c r="F426" s="13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  <c r="L426" s="4" t="s">
        <v>55</v>
      </c>
    </row>
    <row r="427" spans="2:12" ht="10.5" hidden="1">
      <c r="B427" s="19" t="s">
        <v>56</v>
      </c>
      <c r="F427" s="13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  <c r="L427" s="4" t="s">
        <v>57</v>
      </c>
    </row>
    <row r="428" spans="2:12" ht="10.5" hidden="1">
      <c r="B428" s="19" t="s">
        <v>58</v>
      </c>
      <c r="F428" s="13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</c>
      <c r="L428" s="4" t="s">
        <v>59</v>
      </c>
    </row>
    <row r="429" spans="2:12" ht="10.5" hidden="1">
      <c r="B429" s="19" t="s">
        <v>60</v>
      </c>
      <c r="F429" s="13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  <c r="L429" s="4" t="s">
        <v>61</v>
      </c>
    </row>
    <row r="430" spans="1:10" ht="10.5">
      <c r="A430" s="21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4" ht="10.5">
      <c r="A431" s="47" t="s">
        <v>126</v>
      </c>
      <c r="B431" s="48" t="s">
        <v>127</v>
      </c>
      <c r="C431" s="45">
        <v>1.616</v>
      </c>
      <c r="D431" s="12">
        <f>'Базовые цены за единицу'!B26</f>
        <v>69.11</v>
      </c>
      <c r="E431" s="12">
        <f>'Базовые цены за единицу'!D26</f>
        <v>0</v>
      </c>
      <c r="F431" s="49">
        <f>'Базовые цены с учетом расхода'!B26</f>
        <v>112</v>
      </c>
      <c r="G431" s="49">
        <f>'Базовые цены с учетом расхода'!C26</f>
        <v>112</v>
      </c>
      <c r="H431" s="14">
        <f>'Базовые цены с учетом расхода'!D26</f>
        <v>0</v>
      </c>
      <c r="I431" s="15">
        <v>6.877</v>
      </c>
      <c r="J431" s="15">
        <f>'Базовые цены с учетом расхода'!I26</f>
        <v>11.113232</v>
      </c>
      <c r="K431" s="1" t="s">
        <v>34</v>
      </c>
      <c r="L431" s="1" t="s">
        <v>35</v>
      </c>
      <c r="N431" s="49">
        <f>'Базовые цены с учетом расхода'!F26</f>
        <v>0</v>
      </c>
    </row>
    <row r="432" spans="1:14" ht="10.5">
      <c r="A432" s="45"/>
      <c r="B432" s="48"/>
      <c r="C432" s="45"/>
      <c r="D432" s="16">
        <f>'Базовые цены за единицу'!C26</f>
        <v>69.11</v>
      </c>
      <c r="E432" s="16">
        <f>'Базовые цены за единицу'!E26</f>
        <v>0</v>
      </c>
      <c r="F432" s="49"/>
      <c r="G432" s="49"/>
      <c r="H432" s="13">
        <f>'Базовые цены с учетом расхода'!E26</f>
        <v>0</v>
      </c>
      <c r="J432" s="1">
        <f>'Базовые цены с учетом расхода'!K26</f>
        <v>0</v>
      </c>
      <c r="K432" s="1" t="s">
        <v>36</v>
      </c>
      <c r="L432" s="1" t="s">
        <v>37</v>
      </c>
      <c r="N432" s="49"/>
    </row>
    <row r="433" ht="10.5">
      <c r="B433" s="17" t="s">
        <v>69</v>
      </c>
    </row>
    <row r="434" spans="2:10" ht="10.5">
      <c r="B434" s="46" t="s">
        <v>128</v>
      </c>
      <c r="C434" s="46"/>
      <c r="D434" s="46"/>
      <c r="E434" s="46"/>
      <c r="F434" s="46"/>
      <c r="G434" s="46"/>
      <c r="H434" s="46"/>
      <c r="I434" s="46"/>
      <c r="J434" s="46"/>
    </row>
    <row r="435" ht="10.5">
      <c r="B435" s="18" t="s">
        <v>129</v>
      </c>
    </row>
    <row r="436" spans="2:6" ht="10.5" hidden="1">
      <c r="B436" s="19" t="s">
        <v>40</v>
      </c>
      <c r="F436" s="1">
        <v>112</v>
      </c>
    </row>
    <row r="437" ht="10.5" hidden="1">
      <c r="B437" s="19" t="s">
        <v>41</v>
      </c>
    </row>
    <row r="438" ht="10.5" hidden="1">
      <c r="B438" s="19" t="s">
        <v>42</v>
      </c>
    </row>
    <row r="439" ht="10.5" hidden="1">
      <c r="B439" s="19" t="s">
        <v>43</v>
      </c>
    </row>
    <row r="440" ht="21" hidden="1">
      <c r="B440" s="19" t="s">
        <v>44</v>
      </c>
    </row>
    <row r="441" spans="2:11" ht="21" hidden="1">
      <c r="B441" s="19" t="s">
        <v>45</v>
      </c>
      <c r="C441" s="20"/>
      <c r="K441" s="1" t="s">
        <v>46</v>
      </c>
    </row>
    <row r="442" ht="10.5" hidden="1">
      <c r="B442" s="19" t="s">
        <v>47</v>
      </c>
    </row>
    <row r="443" ht="21" hidden="1">
      <c r="B443" s="19" t="s">
        <v>48</v>
      </c>
    </row>
    <row r="444" ht="10.5" hidden="1">
      <c r="B444" s="19" t="s">
        <v>49</v>
      </c>
    </row>
    <row r="445" spans="2:12" ht="10.5" hidden="1">
      <c r="B445" s="19" t="s">
        <v>50</v>
      </c>
      <c r="C445" s="1">
        <v>80</v>
      </c>
      <c r="F445" s="13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90</v>
      </c>
      <c r="L445" s="4" t="s">
        <v>51</v>
      </c>
    </row>
    <row r="446" spans="2:12" ht="10.5" hidden="1">
      <c r="B446" s="19" t="s">
        <v>52</v>
      </c>
      <c r="C446" s="1">
        <v>80</v>
      </c>
      <c r="F446" s="13">
        <f>IF('Базовые цены с учетом расхода'!P26&gt;0,'Базовые цены с учетом расхода'!P26,IF('Базовые цены с учетом расхода'!P26&lt;0,'Базовые цены с учетом расхода'!P26,""))</f>
        <v>89</v>
      </c>
      <c r="L446" s="4" t="s">
        <v>53</v>
      </c>
    </row>
    <row r="447" spans="2:12" ht="10.5" hidden="1">
      <c r="B447" s="19" t="s">
        <v>54</v>
      </c>
      <c r="F447" s="13">
        <f>IF('Базовые цены с учетом расхода'!Q26&gt;0,'Базовые цены с учетом расхода'!Q26,IF('Базовые цены с учетом расхода'!Q26&lt;0,'Базовые цены с учетом расхода'!Q26,""))</f>
      </c>
      <c r="L447" s="4" t="s">
        <v>55</v>
      </c>
    </row>
    <row r="448" spans="2:12" ht="10.5" hidden="1">
      <c r="B448" s="19" t="s">
        <v>56</v>
      </c>
      <c r="C448" s="1">
        <v>50</v>
      </c>
      <c r="F448" s="13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56</v>
      </c>
      <c r="L448" s="4" t="s">
        <v>57</v>
      </c>
    </row>
    <row r="449" spans="2:12" ht="10.5" hidden="1">
      <c r="B449" s="19" t="s">
        <v>58</v>
      </c>
      <c r="C449" s="1">
        <v>50</v>
      </c>
      <c r="F449" s="13">
        <f>IF('Базовые цены с учетом расхода'!R26&gt;0,'Базовые цены с учетом расхода'!R26,IF('Базовые цены с учетом расхода'!R26&lt;0,'Базовые цены с учетом расхода'!R26,""))</f>
        <v>56</v>
      </c>
      <c r="L449" s="4" t="s">
        <v>59</v>
      </c>
    </row>
    <row r="450" spans="2:12" ht="10.5" hidden="1">
      <c r="B450" s="19" t="s">
        <v>60</v>
      </c>
      <c r="F450" s="13">
        <f>IF('Базовые цены с учетом расхода'!S26&gt;0,'Базовые цены с учетом расхода'!S26,IF('Базовые цены с учетом расхода'!S26&lt;0,'Базовые цены с учетом расхода'!S26,""))</f>
      </c>
      <c r="L450" s="4" t="s">
        <v>61</v>
      </c>
    </row>
    <row r="451" spans="1:10" ht="10.5">
      <c r="A451" s="21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4" ht="10.5">
      <c r="A452" s="47" t="s">
        <v>130</v>
      </c>
      <c r="B452" s="48" t="s">
        <v>131</v>
      </c>
      <c r="C452" s="45">
        <v>4.8</v>
      </c>
      <c r="D452" s="12">
        <f>'Базовые цены за единицу'!B27</f>
        <v>39.12</v>
      </c>
      <c r="E452" s="12">
        <f>'Базовые цены за единицу'!D27</f>
        <v>0</v>
      </c>
      <c r="F452" s="49">
        <f>'Базовые цены с учетом расхода'!B27</f>
        <v>188</v>
      </c>
      <c r="G452" s="49">
        <f>'Базовые цены с учетом расхода'!C27</f>
        <v>188</v>
      </c>
      <c r="H452" s="14">
        <f>'Базовые цены с учетом расхода'!D27</f>
        <v>0</v>
      </c>
      <c r="I452" s="15">
        <v>3.9675</v>
      </c>
      <c r="J452" s="15">
        <f>'Базовые цены с учетом расхода'!I27</f>
        <v>19.044</v>
      </c>
      <c r="K452" s="1" t="s">
        <v>34</v>
      </c>
      <c r="L452" s="1" t="s">
        <v>35</v>
      </c>
      <c r="N452" s="49">
        <f>'Базовые цены с учетом расхода'!F27</f>
        <v>0</v>
      </c>
    </row>
    <row r="453" spans="1:14" ht="10.5">
      <c r="A453" s="45"/>
      <c r="B453" s="48"/>
      <c r="C453" s="45"/>
      <c r="D453" s="16">
        <f>'Базовые цены за единицу'!C27</f>
        <v>39.12</v>
      </c>
      <c r="E453" s="16">
        <f>'Базовые цены за единицу'!E27</f>
        <v>0</v>
      </c>
      <c r="F453" s="49"/>
      <c r="G453" s="49"/>
      <c r="H453" s="13">
        <f>'Базовые цены с учетом расхода'!E27</f>
        <v>0</v>
      </c>
      <c r="J453" s="1">
        <f>'Базовые цены с учетом расхода'!K27</f>
        <v>0</v>
      </c>
      <c r="K453" s="1" t="s">
        <v>36</v>
      </c>
      <c r="L453" s="1" t="s">
        <v>37</v>
      </c>
      <c r="N453" s="49"/>
    </row>
    <row r="454" ht="10.5">
      <c r="B454" s="17" t="s">
        <v>132</v>
      </c>
    </row>
    <row r="455" ht="10.5">
      <c r="B455" s="18" t="s">
        <v>129</v>
      </c>
    </row>
    <row r="456" spans="2:6" ht="10.5" hidden="1">
      <c r="B456" s="19" t="s">
        <v>40</v>
      </c>
      <c r="F456" s="1">
        <v>188</v>
      </c>
    </row>
    <row r="457" ht="10.5" hidden="1">
      <c r="B457" s="19" t="s">
        <v>41</v>
      </c>
    </row>
    <row r="458" ht="10.5" hidden="1">
      <c r="B458" s="19" t="s">
        <v>42</v>
      </c>
    </row>
    <row r="459" ht="10.5" hidden="1">
      <c r="B459" s="19" t="s">
        <v>43</v>
      </c>
    </row>
    <row r="460" ht="21" hidden="1">
      <c r="B460" s="19" t="s">
        <v>44</v>
      </c>
    </row>
    <row r="461" spans="2:11" ht="21" hidden="1">
      <c r="B461" s="19" t="s">
        <v>45</v>
      </c>
      <c r="C461" s="20"/>
      <c r="K461" s="1" t="s">
        <v>46</v>
      </c>
    </row>
    <row r="462" ht="10.5" hidden="1">
      <c r="B462" s="19" t="s">
        <v>47</v>
      </c>
    </row>
    <row r="463" ht="21" hidden="1">
      <c r="B463" s="19" t="s">
        <v>48</v>
      </c>
    </row>
    <row r="464" ht="10.5" hidden="1">
      <c r="B464" s="19" t="s">
        <v>49</v>
      </c>
    </row>
    <row r="465" spans="2:12" ht="10.5" hidden="1">
      <c r="B465" s="19" t="s">
        <v>50</v>
      </c>
      <c r="C465" s="1">
        <v>66</v>
      </c>
      <c r="F465" s="13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124</v>
      </c>
      <c r="L465" s="4" t="s">
        <v>51</v>
      </c>
    </row>
    <row r="466" spans="2:12" ht="10.5" hidden="1">
      <c r="B466" s="19" t="s">
        <v>52</v>
      </c>
      <c r="C466" s="1">
        <v>66</v>
      </c>
      <c r="F466" s="13">
        <f>IF('Базовые цены с учетом расхода'!P27&gt;0,'Базовые цены с учетом расхода'!P27,IF('Базовые цены с учетом расхода'!P27&lt;0,'Базовые цены с учетом расхода'!P27,""))</f>
        <v>124</v>
      </c>
      <c r="L466" s="4" t="s">
        <v>53</v>
      </c>
    </row>
    <row r="467" spans="2:12" ht="10.5" hidden="1">
      <c r="B467" s="19" t="s">
        <v>54</v>
      </c>
      <c r="F467" s="13">
        <f>IF('Базовые цены с учетом расхода'!Q27&gt;0,'Базовые цены с учетом расхода'!Q27,IF('Базовые цены с учетом расхода'!Q27&lt;0,'Базовые цены с учетом расхода'!Q27,""))</f>
      </c>
      <c r="L467" s="4" t="s">
        <v>55</v>
      </c>
    </row>
    <row r="468" spans="2:12" ht="10.5" hidden="1">
      <c r="B468" s="19" t="s">
        <v>56</v>
      </c>
      <c r="F468" s="13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</c>
      <c r="L468" s="4" t="s">
        <v>57</v>
      </c>
    </row>
    <row r="469" spans="2:12" ht="10.5" hidden="1">
      <c r="B469" s="19" t="s">
        <v>58</v>
      </c>
      <c r="F469" s="13">
        <f>IF('Базовые цены с учетом расхода'!R27&gt;0,'Базовые цены с учетом расхода'!R27,IF('Базовые цены с учетом расхода'!R27&lt;0,'Базовые цены с учетом расхода'!R27,""))</f>
      </c>
      <c r="L469" s="4" t="s">
        <v>59</v>
      </c>
    </row>
    <row r="470" spans="2:12" ht="10.5" hidden="1">
      <c r="B470" s="19" t="s">
        <v>60</v>
      </c>
      <c r="F470" s="13">
        <f>IF('Базовые цены с учетом расхода'!S27&gt;0,'Базовые цены с учетом расхода'!S27,IF('Базовые цены с учетом расхода'!S27&lt;0,'Базовые цены с учетом расхода'!S27,""))</f>
      </c>
      <c r="L470" s="4" t="s">
        <v>61</v>
      </c>
    </row>
    <row r="471" spans="1:10" ht="10.5">
      <c r="A471" s="21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2:18" ht="10.5">
      <c r="B472" s="9" t="s">
        <v>133</v>
      </c>
      <c r="E472" s="43"/>
      <c r="F472" s="44">
        <f>'Базовые концовки'!F7</f>
        <v>130231</v>
      </c>
      <c r="G472" s="44">
        <f>'Базовые концовки'!G7</f>
        <v>11626</v>
      </c>
      <c r="H472" s="24">
        <f>'Базовые концовки'!H7</f>
        <v>15470</v>
      </c>
      <c r="I472" s="45"/>
      <c r="J472" s="25">
        <f>'Базовые концовки'!J7</f>
        <v>1023.04746</v>
      </c>
      <c r="N472" s="44">
        <f>'Базовые концовки'!L7</f>
        <v>103135</v>
      </c>
      <c r="R472" s="44">
        <f>'Базовые концовки'!M7</f>
        <v>0</v>
      </c>
    </row>
    <row r="473" spans="5:18" ht="10.5">
      <c r="E473" s="43"/>
      <c r="F473" s="44"/>
      <c r="G473" s="44"/>
      <c r="H473" s="23">
        <f>'Базовые концовки'!I7</f>
        <v>1966</v>
      </c>
      <c r="I473" s="45"/>
      <c r="J473" s="8">
        <f>'Базовые концовки'!K7</f>
        <v>162.7407005</v>
      </c>
      <c r="N473" s="44"/>
      <c r="R473" s="44"/>
    </row>
    <row r="474" spans="2:18" ht="10.5" hidden="1">
      <c r="B474" s="9" t="s">
        <v>134</v>
      </c>
      <c r="D474" s="22"/>
      <c r="F474" s="23">
        <f>'Базовые концовки'!F8</f>
        <v>0</v>
      </c>
      <c r="G474" s="23">
        <f>'Базовые концовки'!G8</f>
        <v>0</v>
      </c>
      <c r="H474" s="23">
        <f>'Базовые концовки'!H8</f>
        <v>0</v>
      </c>
      <c r="J474" s="8">
        <f>'Базовые концовки'!J8</f>
        <v>0</v>
      </c>
      <c r="N474" s="23">
        <f>'Базовые концовки'!L8</f>
        <v>0</v>
      </c>
      <c r="R474" s="23">
        <f>'Базовые концовки'!M8</f>
        <v>0</v>
      </c>
    </row>
    <row r="475" spans="2:18" ht="10.5" hidden="1">
      <c r="B475" s="9" t="s">
        <v>135</v>
      </c>
      <c r="D475" s="22"/>
      <c r="F475" s="23">
        <f>'Базовые концовки'!F9</f>
        <v>0</v>
      </c>
      <c r="G475" s="23"/>
      <c r="H475" s="23"/>
      <c r="J475" s="8"/>
      <c r="N475" s="23"/>
      <c r="R475" s="23"/>
    </row>
    <row r="476" spans="2:18" ht="10.5" hidden="1">
      <c r="B476" s="9" t="s">
        <v>136</v>
      </c>
      <c r="D476" s="22"/>
      <c r="F476" s="23">
        <f>'Базовые концовки'!F10</f>
        <v>0</v>
      </c>
      <c r="G476" s="23"/>
      <c r="H476" s="23"/>
      <c r="J476" s="8"/>
      <c r="N476" s="23"/>
      <c r="R476" s="23"/>
    </row>
    <row r="477" spans="2:18" ht="10.5" hidden="1">
      <c r="B477" s="9" t="s">
        <v>137</v>
      </c>
      <c r="D477" s="22"/>
      <c r="F477" s="23">
        <f>'Базовые концовки'!F11</f>
        <v>0</v>
      </c>
      <c r="G477" s="23"/>
      <c r="H477" s="23"/>
      <c r="J477" s="8"/>
      <c r="N477" s="23"/>
      <c r="R477" s="23"/>
    </row>
    <row r="478" spans="2:18" ht="10.5" hidden="1">
      <c r="B478" s="9" t="s">
        <v>138</v>
      </c>
      <c r="D478" s="22"/>
      <c r="F478" s="23">
        <f>'Базовые концовки'!F12</f>
        <v>0</v>
      </c>
      <c r="G478" s="23"/>
      <c r="H478" s="23"/>
      <c r="J478" s="8"/>
      <c r="N478" s="23"/>
      <c r="R478" s="23"/>
    </row>
    <row r="479" spans="2:18" ht="10.5" hidden="1">
      <c r="B479" s="9" t="s">
        <v>139</v>
      </c>
      <c r="D479" s="22"/>
      <c r="F479" s="23">
        <f>'Базовые концовки'!F13</f>
        <v>0</v>
      </c>
      <c r="G479" s="23"/>
      <c r="H479" s="23"/>
      <c r="J479" s="8"/>
      <c r="N479" s="23"/>
      <c r="R479" s="23"/>
    </row>
    <row r="480" spans="2:18" ht="10.5" hidden="1">
      <c r="B480" s="9" t="s">
        <v>140</v>
      </c>
      <c r="D480" s="22"/>
      <c r="F480" s="23">
        <f>'Базовые концовки'!F14</f>
        <v>0</v>
      </c>
      <c r="G480" s="23"/>
      <c r="H480" s="23"/>
      <c r="J480" s="8"/>
      <c r="N480" s="23"/>
      <c r="R480" s="23"/>
    </row>
    <row r="481" spans="2:18" ht="10.5" hidden="1">
      <c r="B481" s="9" t="s">
        <v>141</v>
      </c>
      <c r="D481" s="22"/>
      <c r="F481" s="23">
        <f>'Базовые концовки'!F15</f>
        <v>0</v>
      </c>
      <c r="G481" s="23"/>
      <c r="H481" s="23"/>
      <c r="J481" s="8"/>
      <c r="N481" s="23"/>
      <c r="R481" s="23"/>
    </row>
    <row r="482" spans="2:18" ht="10.5" hidden="1">
      <c r="B482" s="9" t="s">
        <v>142</v>
      </c>
      <c r="D482" s="22"/>
      <c r="F482" s="23">
        <f>'Базовые концовки'!F16</f>
        <v>0</v>
      </c>
      <c r="G482" s="23"/>
      <c r="H482" s="23"/>
      <c r="J482" s="8"/>
      <c r="N482" s="23"/>
      <c r="R482" s="23"/>
    </row>
    <row r="483" spans="2:18" ht="10.5" hidden="1">
      <c r="B483" s="9" t="s">
        <v>143</v>
      </c>
      <c r="D483" s="22"/>
      <c r="F483" s="23">
        <f>'Базовые концовки'!F17</f>
        <v>0</v>
      </c>
      <c r="G483" s="23"/>
      <c r="H483" s="23"/>
      <c r="J483" s="8"/>
      <c r="N483" s="23"/>
      <c r="R483" s="23"/>
    </row>
    <row r="484" spans="2:18" ht="10.5" hidden="1">
      <c r="B484" s="9" t="s">
        <v>144</v>
      </c>
      <c r="D484" s="22"/>
      <c r="F484" s="23">
        <f>'Базовые концовки'!F18</f>
        <v>0</v>
      </c>
      <c r="G484" s="23">
        <f>'Базовые концовки'!G18</f>
        <v>0</v>
      </c>
      <c r="H484" s="23">
        <f>'Базовые концовки'!H18</f>
        <v>0</v>
      </c>
      <c r="J484" s="8">
        <f>'Базовые концовки'!J18</f>
        <v>0</v>
      </c>
      <c r="N484" s="23">
        <f>'Базовые концовки'!L18</f>
        <v>0</v>
      </c>
      <c r="R484" s="23">
        <f>'Базовые концовки'!M18</f>
        <v>0</v>
      </c>
    </row>
    <row r="485" spans="2:18" ht="10.5" hidden="1">
      <c r="B485" s="9" t="s">
        <v>145</v>
      </c>
      <c r="D485" s="22"/>
      <c r="F485" s="23"/>
      <c r="G485" s="23"/>
      <c r="H485" s="23"/>
      <c r="J485" s="8"/>
      <c r="N485" s="23"/>
      <c r="R485" s="23"/>
    </row>
    <row r="486" spans="2:18" ht="10.5" hidden="1">
      <c r="B486" s="9" t="s">
        <v>146</v>
      </c>
      <c r="D486" s="22"/>
      <c r="F486" s="23"/>
      <c r="G486" s="23">
        <f>'Базовые концовки'!G20</f>
        <v>0</v>
      </c>
      <c r="H486" s="23"/>
      <c r="J486" s="8"/>
      <c r="N486" s="23"/>
      <c r="R486" s="23"/>
    </row>
    <row r="487" spans="2:18" ht="10.5" hidden="1">
      <c r="B487" s="9" t="s">
        <v>147</v>
      </c>
      <c r="D487" s="22"/>
      <c r="F487" s="23">
        <f>'Базовые концовки'!F21</f>
        <v>0</v>
      </c>
      <c r="G487" s="23"/>
      <c r="H487" s="23"/>
      <c r="J487" s="8"/>
      <c r="N487" s="23"/>
      <c r="R487" s="23"/>
    </row>
    <row r="488" spans="2:18" ht="10.5" hidden="1">
      <c r="B488" s="9" t="s">
        <v>148</v>
      </c>
      <c r="D488" s="22"/>
      <c r="F488" s="23">
        <f>'Базовые концовки'!F22</f>
        <v>0</v>
      </c>
      <c r="G488" s="23"/>
      <c r="H488" s="23"/>
      <c r="J488" s="8"/>
      <c r="N488" s="23"/>
      <c r="R488" s="23"/>
    </row>
    <row r="489" spans="2:18" ht="10.5" hidden="1">
      <c r="B489" s="9" t="s">
        <v>149</v>
      </c>
      <c r="D489" s="22"/>
      <c r="F489" s="23">
        <f>'Базовые концовки'!F23</f>
        <v>0</v>
      </c>
      <c r="G489" s="23"/>
      <c r="H489" s="23"/>
      <c r="J489" s="8"/>
      <c r="N489" s="23"/>
      <c r="R489" s="23"/>
    </row>
    <row r="490" spans="2:18" ht="10.5" hidden="1">
      <c r="B490" s="9" t="s">
        <v>150</v>
      </c>
      <c r="D490" s="22"/>
      <c r="F490" s="23">
        <f>'Базовые концовки'!F24</f>
        <v>0</v>
      </c>
      <c r="G490" s="23"/>
      <c r="H490" s="23"/>
      <c r="J490" s="8"/>
      <c r="N490" s="23"/>
      <c r="R490" s="23"/>
    </row>
    <row r="491" spans="2:18" ht="10.5" hidden="1">
      <c r="B491" s="9" t="s">
        <v>151</v>
      </c>
      <c r="D491" s="22"/>
      <c r="F491" s="23">
        <f>'Базовые концовки'!F25</f>
        <v>0</v>
      </c>
      <c r="G491" s="23"/>
      <c r="H491" s="23"/>
      <c r="J491" s="8"/>
      <c r="N491" s="23"/>
      <c r="R491" s="23"/>
    </row>
    <row r="492" spans="2:18" ht="10.5" hidden="1">
      <c r="B492" s="9" t="s">
        <v>142</v>
      </c>
      <c r="D492" s="22"/>
      <c r="F492" s="23">
        <f>'Базовые концовки'!F26</f>
        <v>0</v>
      </c>
      <c r="G492" s="23"/>
      <c r="H492" s="23"/>
      <c r="J492" s="8"/>
      <c r="N492" s="23"/>
      <c r="R492" s="23"/>
    </row>
    <row r="493" spans="2:18" ht="10.5" hidden="1">
      <c r="B493" s="9" t="s">
        <v>152</v>
      </c>
      <c r="D493" s="22"/>
      <c r="F493" s="23">
        <f>'Базовые концовки'!F27</f>
        <v>0</v>
      </c>
      <c r="G493" s="23"/>
      <c r="H493" s="23"/>
      <c r="J493" s="8"/>
      <c r="N493" s="23"/>
      <c r="R493" s="23"/>
    </row>
    <row r="494" spans="2:18" ht="10.5">
      <c r="B494" s="9" t="s">
        <v>153</v>
      </c>
      <c r="E494" s="43"/>
      <c r="F494" s="44">
        <f>'Базовые концовки'!F28</f>
        <v>130231</v>
      </c>
      <c r="G494" s="44">
        <f>'Базовые концовки'!G28</f>
        <v>11626</v>
      </c>
      <c r="H494" s="24">
        <f>'Базовые концовки'!H28</f>
        <v>15470</v>
      </c>
      <c r="I494" s="45"/>
      <c r="J494" s="25">
        <f>'Базовые концовки'!J28</f>
        <v>1023.04746</v>
      </c>
      <c r="N494" s="44">
        <f>'Базовые концовки'!L28</f>
        <v>103135</v>
      </c>
      <c r="R494" s="44">
        <f>'Базовые концовки'!M28</f>
        <v>0</v>
      </c>
    </row>
    <row r="495" spans="5:18" ht="10.5">
      <c r="E495" s="43"/>
      <c r="F495" s="44"/>
      <c r="G495" s="44"/>
      <c r="H495" s="23">
        <f>'Базовые концовки'!I28</f>
        <v>1966</v>
      </c>
      <c r="I495" s="45"/>
      <c r="J495" s="8">
        <f>'Базовые концовки'!K28</f>
        <v>162.7407005</v>
      </c>
      <c r="N495" s="44"/>
      <c r="R495" s="44"/>
    </row>
    <row r="496" spans="2:18" ht="10.5" hidden="1">
      <c r="B496" s="9" t="s">
        <v>145</v>
      </c>
      <c r="D496" s="22"/>
      <c r="F496" s="23"/>
      <c r="G496" s="23"/>
      <c r="H496" s="23"/>
      <c r="J496" s="8"/>
      <c r="N496" s="23"/>
      <c r="R496" s="23"/>
    </row>
    <row r="497" spans="2:18" ht="10.5">
      <c r="B497" s="9" t="s">
        <v>154</v>
      </c>
      <c r="E497" s="22"/>
      <c r="F497" s="23">
        <f>'Базовые концовки'!F30</f>
        <v>8018</v>
      </c>
      <c r="G497" s="23"/>
      <c r="H497" s="23"/>
      <c r="J497" s="8"/>
      <c r="N497" s="23"/>
      <c r="R497" s="23"/>
    </row>
    <row r="498" spans="2:18" ht="10.5" hidden="1">
      <c r="B498" s="9" t="s">
        <v>149</v>
      </c>
      <c r="D498" s="22"/>
      <c r="F498" s="23">
        <f>'Базовые концовки'!F31</f>
        <v>0</v>
      </c>
      <c r="G498" s="23"/>
      <c r="H498" s="23"/>
      <c r="J498" s="8"/>
      <c r="N498" s="23"/>
      <c r="R498" s="23"/>
    </row>
    <row r="499" spans="2:18" ht="52.5">
      <c r="B499" s="39" t="s">
        <v>155</v>
      </c>
      <c r="E499" s="22"/>
      <c r="F499" s="23">
        <f>'Базовые концовки'!F32</f>
        <v>12952</v>
      </c>
      <c r="G499" s="23"/>
      <c r="H499" s="23"/>
      <c r="J499" s="8"/>
      <c r="N499" s="23"/>
      <c r="R499" s="23"/>
    </row>
    <row r="500" spans="2:18" ht="42">
      <c r="B500" s="39" t="s">
        <v>156</v>
      </c>
      <c r="E500" s="22"/>
      <c r="F500" s="23">
        <f>'Базовые концовки'!F33</f>
        <v>7865</v>
      </c>
      <c r="G500" s="23"/>
      <c r="H500" s="23"/>
      <c r="J500" s="8"/>
      <c r="N500" s="23"/>
      <c r="R500" s="23"/>
    </row>
    <row r="501" spans="2:18" ht="10.5">
      <c r="B501" s="9" t="s">
        <v>157</v>
      </c>
      <c r="E501" s="22"/>
      <c r="F501" s="23">
        <f>'Базовые концовки'!F34</f>
        <v>151048</v>
      </c>
      <c r="G501" s="23"/>
      <c r="H501" s="23"/>
      <c r="J501" s="8"/>
      <c r="N501" s="23"/>
      <c r="R501" s="23"/>
    </row>
    <row r="502" spans="2:18" ht="10.5" hidden="1">
      <c r="B502" s="9" t="s">
        <v>158</v>
      </c>
      <c r="D502" s="22"/>
      <c r="F502" s="23">
        <f>'Базовые концовки'!F35</f>
        <v>0</v>
      </c>
      <c r="G502" s="23">
        <f>'Базовые концовки'!G35</f>
        <v>0</v>
      </c>
      <c r="H502" s="23">
        <f>'Базовые концовки'!H35</f>
        <v>0</v>
      </c>
      <c r="J502" s="8">
        <f>'Базовые концовки'!J35</f>
        <v>0</v>
      </c>
      <c r="N502" s="23">
        <f>'Базовые концовки'!L35</f>
        <v>0</v>
      </c>
      <c r="R502" s="23">
        <f>'Базовые концовки'!M35</f>
        <v>0</v>
      </c>
    </row>
    <row r="503" spans="2:18" ht="10.5" hidden="1">
      <c r="B503" s="9" t="s">
        <v>149</v>
      </c>
      <c r="D503" s="22"/>
      <c r="F503" s="23">
        <f>'Базовые концовки'!F36</f>
        <v>0</v>
      </c>
      <c r="G503" s="23"/>
      <c r="H503" s="23"/>
      <c r="J503" s="8"/>
      <c r="N503" s="23"/>
      <c r="R503" s="23"/>
    </row>
    <row r="504" spans="2:18" ht="10.5" hidden="1">
      <c r="B504" s="9" t="s">
        <v>150</v>
      </c>
      <c r="D504" s="22"/>
      <c r="F504" s="23">
        <f>'Базовые концовки'!F37</f>
        <v>0</v>
      </c>
      <c r="G504" s="23"/>
      <c r="H504" s="23"/>
      <c r="J504" s="8"/>
      <c r="N504" s="23"/>
      <c r="R504" s="23"/>
    </row>
    <row r="505" spans="2:18" ht="10.5" hidden="1">
      <c r="B505" s="9" t="s">
        <v>151</v>
      </c>
      <c r="D505" s="22"/>
      <c r="F505" s="23">
        <f>'Базовые концовки'!F38</f>
        <v>0</v>
      </c>
      <c r="G505" s="23"/>
      <c r="H505" s="23"/>
      <c r="J505" s="8"/>
      <c r="N505" s="23"/>
      <c r="R505" s="23"/>
    </row>
    <row r="506" spans="2:18" ht="10.5" hidden="1">
      <c r="B506" s="9" t="s">
        <v>159</v>
      </c>
      <c r="D506" s="22"/>
      <c r="F506" s="23">
        <f>'Базовые концовки'!F39</f>
        <v>0</v>
      </c>
      <c r="G506" s="23"/>
      <c r="H506" s="23"/>
      <c r="J506" s="8"/>
      <c r="N506" s="23"/>
      <c r="R506" s="23"/>
    </row>
    <row r="507" spans="2:18" ht="10.5" hidden="1">
      <c r="B507" s="9" t="s">
        <v>160</v>
      </c>
      <c r="D507" s="22"/>
      <c r="F507" s="23">
        <f>'Базовые концовки'!F40</f>
        <v>0</v>
      </c>
      <c r="G507" s="23">
        <f>'Базовые концовки'!G40</f>
        <v>0</v>
      </c>
      <c r="H507" s="23">
        <f>'Базовые концовки'!H40</f>
        <v>0</v>
      </c>
      <c r="J507" s="8">
        <f>'Базовые концовки'!J40</f>
        <v>0</v>
      </c>
      <c r="N507" s="23">
        <f>'Базовые концовки'!L40</f>
        <v>0</v>
      </c>
      <c r="R507" s="23">
        <f>'Базовые концовки'!M40</f>
        <v>0</v>
      </c>
    </row>
    <row r="508" spans="2:18" ht="10.5" hidden="1">
      <c r="B508" s="9" t="s">
        <v>145</v>
      </c>
      <c r="D508" s="22"/>
      <c r="F508" s="23"/>
      <c r="G508" s="23"/>
      <c r="H508" s="23"/>
      <c r="J508" s="8"/>
      <c r="N508" s="23"/>
      <c r="R508" s="23"/>
    </row>
    <row r="509" spans="2:18" ht="10.5" hidden="1">
      <c r="B509" s="9" t="s">
        <v>161</v>
      </c>
      <c r="D509" s="22"/>
      <c r="F509" s="23">
        <f>'Базовые концовки'!F42</f>
        <v>0</v>
      </c>
      <c r="G509" s="23"/>
      <c r="H509" s="23"/>
      <c r="J509" s="8"/>
      <c r="N509" s="23"/>
      <c r="R509" s="23"/>
    </row>
    <row r="510" spans="2:18" ht="10.5" hidden="1">
      <c r="B510" s="9" t="s">
        <v>149</v>
      </c>
      <c r="D510" s="22"/>
      <c r="F510" s="23">
        <f>'Базовые концовки'!F43</f>
        <v>0</v>
      </c>
      <c r="G510" s="23"/>
      <c r="H510" s="23"/>
      <c r="J510" s="8"/>
      <c r="N510" s="23"/>
      <c r="R510" s="23"/>
    </row>
    <row r="511" spans="2:18" ht="10.5" hidden="1">
      <c r="B511" s="9" t="s">
        <v>150</v>
      </c>
      <c r="D511" s="22"/>
      <c r="F511" s="23">
        <f>'Базовые концовки'!F44</f>
        <v>0</v>
      </c>
      <c r="G511" s="23"/>
      <c r="H511" s="23"/>
      <c r="J511" s="8"/>
      <c r="N511" s="23"/>
      <c r="R511" s="23"/>
    </row>
    <row r="512" spans="2:18" ht="10.5" hidden="1">
      <c r="B512" s="9" t="s">
        <v>151</v>
      </c>
      <c r="D512" s="22"/>
      <c r="F512" s="23">
        <f>'Базовые концовки'!F45</f>
        <v>0</v>
      </c>
      <c r="G512" s="23"/>
      <c r="H512" s="23"/>
      <c r="J512" s="8"/>
      <c r="N512" s="23"/>
      <c r="R512" s="23"/>
    </row>
    <row r="513" spans="2:18" ht="10.5" hidden="1">
      <c r="B513" s="9" t="s">
        <v>142</v>
      </c>
      <c r="D513" s="22"/>
      <c r="F513" s="23">
        <f>'Базовые концовки'!F46</f>
        <v>0</v>
      </c>
      <c r="G513" s="23"/>
      <c r="H513" s="23"/>
      <c r="J513" s="8"/>
      <c r="N513" s="23"/>
      <c r="R513" s="23"/>
    </row>
    <row r="514" spans="2:18" ht="10.5" hidden="1">
      <c r="B514" s="9" t="s">
        <v>162</v>
      </c>
      <c r="D514" s="22"/>
      <c r="F514" s="23">
        <f>'Базовые концовки'!F47</f>
        <v>0</v>
      </c>
      <c r="G514" s="23"/>
      <c r="H514" s="23"/>
      <c r="J514" s="8"/>
      <c r="N514" s="23"/>
      <c r="R514" s="23"/>
    </row>
    <row r="515" spans="2:18" ht="10.5" hidden="1">
      <c r="B515" s="9" t="s">
        <v>163</v>
      </c>
      <c r="D515" s="22"/>
      <c r="F515" s="23">
        <f>'Базовые концовки'!F48</f>
        <v>0</v>
      </c>
      <c r="G515" s="23">
        <f>'Базовые концовки'!G48</f>
        <v>0</v>
      </c>
      <c r="H515" s="23">
        <f>'Базовые концовки'!H48</f>
        <v>0</v>
      </c>
      <c r="J515" s="8">
        <f>'Базовые концовки'!J48</f>
        <v>0</v>
      </c>
      <c r="N515" s="23">
        <f>'Базовые концовки'!L48</f>
        <v>0</v>
      </c>
      <c r="R515" s="23">
        <f>'Базовые концовки'!M48</f>
        <v>0</v>
      </c>
    </row>
    <row r="516" spans="2:18" ht="10.5" hidden="1">
      <c r="B516" s="9" t="s">
        <v>149</v>
      </c>
      <c r="D516" s="22"/>
      <c r="F516" s="23">
        <f>'Базовые концовки'!F49</f>
        <v>0</v>
      </c>
      <c r="G516" s="23"/>
      <c r="H516" s="23"/>
      <c r="J516" s="8"/>
      <c r="N516" s="23"/>
      <c r="R516" s="23"/>
    </row>
    <row r="517" spans="2:18" ht="10.5" hidden="1">
      <c r="B517" s="9" t="s">
        <v>150</v>
      </c>
      <c r="D517" s="22"/>
      <c r="F517" s="23">
        <f>'Базовые концовки'!F50</f>
        <v>0</v>
      </c>
      <c r="G517" s="23"/>
      <c r="H517" s="23"/>
      <c r="J517" s="8"/>
      <c r="N517" s="23"/>
      <c r="R517" s="23"/>
    </row>
    <row r="518" spans="2:18" ht="10.5" hidden="1">
      <c r="B518" s="9" t="s">
        <v>151</v>
      </c>
      <c r="D518" s="22"/>
      <c r="F518" s="23">
        <f>'Базовые концовки'!F51</f>
        <v>0</v>
      </c>
      <c r="G518" s="23"/>
      <c r="H518" s="23"/>
      <c r="J518" s="8"/>
      <c r="N518" s="23"/>
      <c r="R518" s="23"/>
    </row>
    <row r="519" spans="2:18" ht="10.5" hidden="1">
      <c r="B519" s="9" t="s">
        <v>164</v>
      </c>
      <c r="D519" s="22"/>
      <c r="F519" s="23">
        <f>'Базовые концовки'!F52</f>
        <v>0</v>
      </c>
      <c r="G519" s="23"/>
      <c r="H519" s="23"/>
      <c r="J519" s="8"/>
      <c r="N519" s="23"/>
      <c r="R519" s="23"/>
    </row>
    <row r="520" spans="2:18" ht="10.5" hidden="1">
      <c r="B520" s="9" t="s">
        <v>165</v>
      </c>
      <c r="D520" s="22"/>
      <c r="F520" s="23">
        <f>'Базовые концовки'!F53</f>
        <v>0</v>
      </c>
      <c r="G520" s="23">
        <f>'Базовые концовки'!G53</f>
        <v>0</v>
      </c>
      <c r="H520" s="23">
        <f>'Базовые концовки'!H53</f>
        <v>0</v>
      </c>
      <c r="J520" s="8">
        <f>'Базовые концовки'!J53</f>
        <v>0</v>
      </c>
      <c r="N520" s="23">
        <f>'Базовые концовки'!L53</f>
        <v>0</v>
      </c>
      <c r="R520" s="23">
        <f>'Базовые концовки'!M53</f>
        <v>0</v>
      </c>
    </row>
    <row r="521" spans="2:18" ht="10.5" hidden="1">
      <c r="B521" s="9" t="s">
        <v>149</v>
      </c>
      <c r="D521" s="22"/>
      <c r="F521" s="23">
        <f>'Базовые концовки'!F54</f>
        <v>0</v>
      </c>
      <c r="G521" s="23"/>
      <c r="H521" s="23"/>
      <c r="J521" s="8"/>
      <c r="N521" s="23"/>
      <c r="R521" s="23"/>
    </row>
    <row r="522" spans="2:18" ht="10.5" hidden="1">
      <c r="B522" s="9" t="s">
        <v>150</v>
      </c>
      <c r="D522" s="22"/>
      <c r="F522" s="23">
        <f>'Базовые концовки'!F55</f>
        <v>0</v>
      </c>
      <c r="G522" s="23"/>
      <c r="H522" s="23"/>
      <c r="J522" s="8"/>
      <c r="N522" s="23"/>
      <c r="R522" s="23"/>
    </row>
    <row r="523" spans="2:18" ht="10.5" hidden="1">
      <c r="B523" s="9" t="s">
        <v>151</v>
      </c>
      <c r="D523" s="22"/>
      <c r="F523" s="23">
        <f>'Базовые концовки'!F56</f>
        <v>0</v>
      </c>
      <c r="G523" s="23"/>
      <c r="H523" s="23"/>
      <c r="J523" s="8"/>
      <c r="N523" s="23"/>
      <c r="R523" s="23"/>
    </row>
    <row r="524" spans="2:18" ht="10.5" hidden="1">
      <c r="B524" s="9" t="s">
        <v>166</v>
      </c>
      <c r="D524" s="22"/>
      <c r="F524" s="23">
        <f>'Базовые концовки'!F57</f>
        <v>0</v>
      </c>
      <c r="G524" s="23"/>
      <c r="H524" s="23"/>
      <c r="J524" s="8"/>
      <c r="N524" s="23"/>
      <c r="R524" s="23"/>
    </row>
    <row r="525" spans="2:18" ht="10.5" hidden="1">
      <c r="B525" s="9" t="s">
        <v>167</v>
      </c>
      <c r="D525" s="22"/>
      <c r="F525" s="23">
        <f>'Базовые концовки'!F58</f>
        <v>0</v>
      </c>
      <c r="G525" s="23">
        <f>'Базовые концовки'!G58</f>
        <v>0</v>
      </c>
      <c r="H525" s="23">
        <f>'Базовые концовки'!H58</f>
        <v>0</v>
      </c>
      <c r="J525" s="8">
        <f>'Базовые концовки'!J58</f>
        <v>0</v>
      </c>
      <c r="N525" s="23">
        <f>'Базовые концовки'!L58</f>
        <v>0</v>
      </c>
      <c r="R525" s="23">
        <f>'Базовые концовки'!M58</f>
        <v>0</v>
      </c>
    </row>
    <row r="526" spans="2:18" ht="10.5" hidden="1">
      <c r="B526" s="9" t="s">
        <v>145</v>
      </c>
      <c r="D526" s="22"/>
      <c r="F526" s="23"/>
      <c r="G526" s="23"/>
      <c r="H526" s="23"/>
      <c r="J526" s="8"/>
      <c r="N526" s="23"/>
      <c r="R526" s="23"/>
    </row>
    <row r="527" spans="2:18" ht="10.5" hidden="1">
      <c r="B527" s="9" t="s">
        <v>168</v>
      </c>
      <c r="D527" s="22"/>
      <c r="F527" s="23">
        <f>'Базовые концовки'!F60</f>
        <v>8018</v>
      </c>
      <c r="G527" s="23"/>
      <c r="H527" s="23"/>
      <c r="J527" s="8"/>
      <c r="N527" s="23"/>
      <c r="R527" s="23"/>
    </row>
    <row r="528" spans="2:18" ht="10.5" hidden="1">
      <c r="B528" s="9" t="s">
        <v>149</v>
      </c>
      <c r="D528" s="22"/>
      <c r="F528" s="23">
        <f>'Базовые концовки'!F61</f>
        <v>0</v>
      </c>
      <c r="G528" s="23"/>
      <c r="H528" s="23"/>
      <c r="J528" s="8"/>
      <c r="N528" s="23"/>
      <c r="R528" s="23"/>
    </row>
    <row r="529" spans="2:18" ht="10.5" hidden="1">
      <c r="B529" s="9" t="s">
        <v>169</v>
      </c>
      <c r="D529" s="22"/>
      <c r="F529" s="23">
        <f>'Базовые концовки'!F62</f>
        <v>0</v>
      </c>
      <c r="G529" s="23"/>
      <c r="H529" s="23"/>
      <c r="J529" s="8"/>
      <c r="N529" s="23"/>
      <c r="R529" s="23"/>
    </row>
    <row r="530" spans="2:18" ht="10.5" hidden="1">
      <c r="B530" s="9" t="s">
        <v>151</v>
      </c>
      <c r="D530" s="22"/>
      <c r="F530" s="23">
        <f>'Базовые концовки'!F63</f>
        <v>0</v>
      </c>
      <c r="G530" s="23"/>
      <c r="H530" s="23"/>
      <c r="J530" s="8"/>
      <c r="N530" s="23"/>
      <c r="R530" s="23"/>
    </row>
    <row r="531" spans="2:18" ht="10.5" hidden="1">
      <c r="B531" s="9" t="s">
        <v>170</v>
      </c>
      <c r="D531" s="22"/>
      <c r="F531" s="23">
        <f>'Базовые концовки'!F64</f>
        <v>0</v>
      </c>
      <c r="G531" s="23"/>
      <c r="H531" s="23"/>
      <c r="J531" s="8"/>
      <c r="N531" s="23"/>
      <c r="R531" s="23"/>
    </row>
    <row r="532" spans="2:18" ht="10.5" hidden="1">
      <c r="B532" s="9" t="s">
        <v>171</v>
      </c>
      <c r="D532" s="22"/>
      <c r="F532" s="23">
        <f>'Базовые концовки'!F65</f>
        <v>0</v>
      </c>
      <c r="G532" s="23">
        <f>'Базовые концовки'!G65</f>
        <v>0</v>
      </c>
      <c r="H532" s="23">
        <f>'Базовые концовки'!H65</f>
        <v>0</v>
      </c>
      <c r="J532" s="8">
        <f>'Базовые концовки'!J65</f>
        <v>0</v>
      </c>
      <c r="N532" s="23">
        <f>'Базовые концовки'!L65</f>
        <v>0</v>
      </c>
      <c r="R532" s="23">
        <f>'Базовые концовки'!M65</f>
        <v>0</v>
      </c>
    </row>
    <row r="533" spans="2:18" ht="10.5" hidden="1">
      <c r="B533" s="9" t="s">
        <v>169</v>
      </c>
      <c r="D533" s="22"/>
      <c r="F533" s="23">
        <f>'Базовые концовки'!F66</f>
        <v>0</v>
      </c>
      <c r="G533" s="23"/>
      <c r="H533" s="23"/>
      <c r="J533" s="8"/>
      <c r="N533" s="23"/>
      <c r="R533" s="23"/>
    </row>
    <row r="534" spans="2:18" ht="10.5" hidden="1">
      <c r="B534" s="9" t="s">
        <v>151</v>
      </c>
      <c r="D534" s="22"/>
      <c r="F534" s="23">
        <f>'Базовые концовки'!F67</f>
        <v>0</v>
      </c>
      <c r="G534" s="23"/>
      <c r="H534" s="23"/>
      <c r="J534" s="8"/>
      <c r="N534" s="23"/>
      <c r="R534" s="23"/>
    </row>
    <row r="535" spans="2:18" ht="10.5" hidden="1">
      <c r="B535" s="9" t="s">
        <v>172</v>
      </c>
      <c r="D535" s="22"/>
      <c r="F535" s="23">
        <f>'Базовые концовки'!F68</f>
        <v>0</v>
      </c>
      <c r="G535" s="23"/>
      <c r="H535" s="23"/>
      <c r="J535" s="8"/>
      <c r="N535" s="23"/>
      <c r="R535" s="23"/>
    </row>
    <row r="536" spans="2:18" ht="10.5" hidden="1">
      <c r="B536" s="9" t="s">
        <v>173</v>
      </c>
      <c r="D536" s="22"/>
      <c r="F536" s="23">
        <f>'Базовые концовки'!F69</f>
        <v>0</v>
      </c>
      <c r="G536" s="23">
        <f>'Базовые концовки'!G69</f>
        <v>0</v>
      </c>
      <c r="H536" s="23">
        <f>'Базовые концовки'!H69</f>
        <v>0</v>
      </c>
      <c r="J536" s="8">
        <f>'Базовые концовки'!J69</f>
        <v>0</v>
      </c>
      <c r="N536" s="23">
        <f>'Базовые концовки'!L69</f>
        <v>0</v>
      </c>
      <c r="R536" s="23">
        <f>'Базовые концовки'!M69</f>
        <v>0</v>
      </c>
    </row>
    <row r="537" spans="2:18" ht="10.5" hidden="1">
      <c r="B537" s="9" t="s">
        <v>149</v>
      </c>
      <c r="D537" s="22"/>
      <c r="F537" s="23">
        <f>'Базовые концовки'!F70</f>
        <v>0</v>
      </c>
      <c r="G537" s="23"/>
      <c r="H537" s="23"/>
      <c r="J537" s="8"/>
      <c r="N537" s="23"/>
      <c r="R537" s="23"/>
    </row>
    <row r="538" spans="2:18" ht="10.5" hidden="1">
      <c r="B538" s="9" t="s">
        <v>169</v>
      </c>
      <c r="D538" s="22"/>
      <c r="F538" s="23">
        <f>'Базовые концовки'!F71</f>
        <v>0</v>
      </c>
      <c r="G538" s="23"/>
      <c r="H538" s="23"/>
      <c r="J538" s="8"/>
      <c r="N538" s="23"/>
      <c r="R538" s="23"/>
    </row>
    <row r="539" spans="2:18" ht="10.5" hidden="1">
      <c r="B539" s="9" t="s">
        <v>151</v>
      </c>
      <c r="D539" s="22"/>
      <c r="F539" s="23">
        <f>'Базовые концовки'!F72</f>
        <v>0</v>
      </c>
      <c r="G539" s="23"/>
      <c r="H539" s="23"/>
      <c r="J539" s="8"/>
      <c r="N539" s="23"/>
      <c r="R539" s="23"/>
    </row>
    <row r="540" spans="2:18" ht="10.5" hidden="1">
      <c r="B540" s="9" t="s">
        <v>174</v>
      </c>
      <c r="D540" s="22"/>
      <c r="F540" s="23">
        <f>'Базовые концовки'!F73</f>
        <v>0</v>
      </c>
      <c r="G540" s="23"/>
      <c r="H540" s="23"/>
      <c r="J540" s="8"/>
      <c r="N540" s="23"/>
      <c r="R540" s="23"/>
    </row>
    <row r="541" spans="2:18" ht="10.5" hidden="1">
      <c r="B541" s="9" t="s">
        <v>175</v>
      </c>
      <c r="D541" s="22"/>
      <c r="F541" s="23">
        <f>'Базовые концовки'!F74</f>
        <v>0</v>
      </c>
      <c r="G541" s="23">
        <f>'Базовые концовки'!G74</f>
        <v>0</v>
      </c>
      <c r="H541" s="23">
        <f>'Базовые концовки'!H74</f>
        <v>0</v>
      </c>
      <c r="J541" s="8">
        <f>'Базовые концовки'!J74</f>
        <v>0</v>
      </c>
      <c r="N541" s="23">
        <f>'Базовые концовки'!L74</f>
        <v>0</v>
      </c>
      <c r="R541" s="23">
        <f>'Базовые концовки'!M74</f>
        <v>0</v>
      </c>
    </row>
    <row r="542" spans="2:18" ht="10.5" hidden="1">
      <c r="B542" s="9" t="s">
        <v>149</v>
      </c>
      <c r="D542" s="22"/>
      <c r="F542" s="23">
        <f>'Базовые концовки'!F75</f>
        <v>0</v>
      </c>
      <c r="G542" s="23"/>
      <c r="H542" s="23"/>
      <c r="J542" s="8"/>
      <c r="N542" s="23"/>
      <c r="R542" s="23"/>
    </row>
    <row r="543" spans="2:18" ht="10.5">
      <c r="B543" s="9" t="s">
        <v>176</v>
      </c>
      <c r="E543" s="22"/>
      <c r="F543" s="23">
        <f>'Базовые концовки'!F76</f>
        <v>151048</v>
      </c>
      <c r="G543" s="23">
        <f>'Базовые концовки'!G76</f>
        <v>0</v>
      </c>
      <c r="H543" s="23">
        <f>'Базовые концовки'!H76</f>
        <v>0</v>
      </c>
      <c r="J543" s="8">
        <f>'Базовые концовки'!J76</f>
        <v>0</v>
      </c>
      <c r="N543" s="23">
        <f>'Базовые концовки'!L76</f>
        <v>0</v>
      </c>
      <c r="R543" s="23">
        <f>'Базовые концовки'!M76</f>
        <v>0</v>
      </c>
    </row>
    <row r="544" spans="2:18" ht="10.5" hidden="1">
      <c r="B544" s="9" t="s">
        <v>177</v>
      </c>
      <c r="D544" s="22"/>
      <c r="F544" s="23">
        <f>'Базовые концовки'!F77</f>
        <v>0</v>
      </c>
      <c r="G544" s="23"/>
      <c r="H544" s="23"/>
      <c r="J544" s="8"/>
      <c r="N544" s="23"/>
      <c r="R544" s="23"/>
    </row>
    <row r="545" spans="2:18" ht="10.5">
      <c r="B545" s="9" t="s">
        <v>178</v>
      </c>
      <c r="E545" s="22"/>
      <c r="F545" s="23">
        <f>'Базовые концовки'!F78</f>
        <v>12952</v>
      </c>
      <c r="G545" s="23"/>
      <c r="H545" s="23"/>
      <c r="J545" s="8"/>
      <c r="N545" s="23"/>
      <c r="R545" s="23"/>
    </row>
    <row r="546" spans="2:18" ht="10.5">
      <c r="B546" s="9" t="s">
        <v>179</v>
      </c>
      <c r="E546" s="22"/>
      <c r="F546" s="23">
        <f>'Базовые концовки'!F79</f>
        <v>7865</v>
      </c>
      <c r="G546" s="23"/>
      <c r="H546" s="23"/>
      <c r="J546" s="8"/>
      <c r="N546" s="23"/>
      <c r="R546" s="23"/>
    </row>
    <row r="547" spans="2:18" ht="10.5" hidden="1">
      <c r="B547" s="9" t="s">
        <v>180</v>
      </c>
      <c r="D547" s="22"/>
      <c r="F547" s="23">
        <f>'Базовые концовки'!F80</f>
        <v>0</v>
      </c>
      <c r="G547" s="23"/>
      <c r="H547" s="23"/>
      <c r="J547" s="8"/>
      <c r="N547" s="23">
        <f>'Базовые концовки'!L80</f>
        <v>0</v>
      </c>
      <c r="R547" s="23"/>
    </row>
    <row r="548" spans="2:18" ht="10.5" hidden="1">
      <c r="B548" s="9" t="s">
        <v>181</v>
      </c>
      <c r="E548" s="22"/>
      <c r="F548" s="23">
        <f>'Базовые концовки'!F81</f>
        <v>11626</v>
      </c>
      <c r="G548" s="23"/>
      <c r="H548" s="23"/>
      <c r="J548" s="8"/>
      <c r="N548" s="23"/>
      <c r="R548" s="23"/>
    </row>
    <row r="549" spans="2:18" ht="10.5" hidden="1">
      <c r="B549" s="9" t="s">
        <v>182</v>
      </c>
      <c r="E549" s="22"/>
      <c r="F549" s="23">
        <f>'Базовые концовки'!F82</f>
        <v>1966</v>
      </c>
      <c r="G549" s="23"/>
      <c r="H549" s="23"/>
      <c r="J549" s="8"/>
      <c r="N549" s="23"/>
      <c r="R549" s="23"/>
    </row>
    <row r="550" spans="2:18" ht="10.5" hidden="1">
      <c r="B550" s="9" t="s">
        <v>183</v>
      </c>
      <c r="E550" s="22"/>
      <c r="F550" s="23">
        <f>'Базовые концовки'!F83</f>
        <v>13592</v>
      </c>
      <c r="G550" s="23"/>
      <c r="H550" s="23"/>
      <c r="J550" s="8"/>
      <c r="N550" s="23"/>
      <c r="R550" s="23"/>
    </row>
    <row r="551" spans="2:18" ht="10.5" hidden="1">
      <c r="B551" s="9" t="s">
        <v>184</v>
      </c>
      <c r="E551" s="22"/>
      <c r="F551" s="23"/>
      <c r="G551" s="23"/>
      <c r="H551" s="23"/>
      <c r="J551" s="8">
        <f>'Базовые концовки'!J84</f>
        <v>1023.04746</v>
      </c>
      <c r="N551" s="23"/>
      <c r="R551" s="23"/>
    </row>
    <row r="552" spans="2:18" ht="10.5" hidden="1">
      <c r="B552" s="9" t="s">
        <v>185</v>
      </c>
      <c r="E552" s="22"/>
      <c r="F552" s="23"/>
      <c r="G552" s="23"/>
      <c r="H552" s="23"/>
      <c r="J552" s="8">
        <f>'Базовые концовки'!J85</f>
        <v>162.7407005</v>
      </c>
      <c r="N552" s="23"/>
      <c r="R552" s="23"/>
    </row>
    <row r="553" spans="2:18" ht="10.5" hidden="1">
      <c r="B553" s="9" t="s">
        <v>186</v>
      </c>
      <c r="E553" s="22"/>
      <c r="F553" s="23"/>
      <c r="G553" s="23"/>
      <c r="H553" s="23"/>
      <c r="J553" s="8">
        <f>'Базовые концовки'!J86</f>
        <v>1185.7881605</v>
      </c>
      <c r="N553" s="23"/>
      <c r="R553" s="23"/>
    </row>
    <row r="554" spans="2:18" ht="10.5">
      <c r="B554" s="9" t="s">
        <v>388</v>
      </c>
      <c r="E554" s="22">
        <v>5.06</v>
      </c>
      <c r="F554" s="23">
        <f>'Базовые концовки'!F87</f>
        <v>764303</v>
      </c>
      <c r="G554" s="23"/>
      <c r="H554" s="23"/>
      <c r="J554" s="8"/>
      <c r="N554" s="23"/>
      <c r="R554" s="23"/>
    </row>
    <row r="555" spans="2:18" ht="10.5">
      <c r="B555" s="9" t="s">
        <v>188</v>
      </c>
      <c r="E555" s="22">
        <v>18</v>
      </c>
      <c r="F555" s="23">
        <f>'Базовые концовки'!F88</f>
        <v>137575</v>
      </c>
      <c r="G555" s="23"/>
      <c r="H555" s="23"/>
      <c r="J555" s="8"/>
      <c r="N555" s="23"/>
      <c r="R555" s="23"/>
    </row>
    <row r="556" spans="2:18" ht="10.5">
      <c r="B556" s="9" t="s">
        <v>189</v>
      </c>
      <c r="E556" s="22"/>
      <c r="F556" s="23">
        <f>'Базовые концовки'!F89</f>
        <v>901878</v>
      </c>
      <c r="G556" s="23"/>
      <c r="H556" s="23"/>
      <c r="J556" s="8"/>
      <c r="N556" s="23"/>
      <c r="R556" s="23"/>
    </row>
    <row r="558" spans="2:10" ht="10.5">
      <c r="B558" s="6" t="s">
        <v>190</v>
      </c>
      <c r="C558" s="41"/>
      <c r="D558" s="41"/>
      <c r="E558" s="41"/>
      <c r="F558" s="41"/>
      <c r="G558" s="41"/>
      <c r="H558" s="41"/>
      <c r="I558" s="41"/>
      <c r="J558" s="41"/>
    </row>
    <row r="559" spans="3:12" ht="10.5">
      <c r="C559" s="42" t="s">
        <v>191</v>
      </c>
      <c r="D559" s="42"/>
      <c r="E559" s="42"/>
      <c r="F559" s="42"/>
      <c r="G559" s="42"/>
      <c r="H559" s="42"/>
      <c r="I559" s="42"/>
      <c r="J559" s="42"/>
      <c r="K559" s="42"/>
      <c r="L559" s="42"/>
    </row>
    <row r="561" spans="2:10" ht="10.5">
      <c r="B561" s="6" t="s">
        <v>192</v>
      </c>
      <c r="C561" s="41"/>
      <c r="D561" s="41"/>
      <c r="E561" s="41"/>
      <c r="F561" s="41"/>
      <c r="G561" s="41"/>
      <c r="H561" s="41"/>
      <c r="I561" s="41"/>
      <c r="J561" s="41"/>
    </row>
    <row r="562" spans="3:12" ht="10.5">
      <c r="C562" s="42" t="s">
        <v>191</v>
      </c>
      <c r="D562" s="42"/>
      <c r="E562" s="42"/>
      <c r="F562" s="42"/>
      <c r="G562" s="42"/>
      <c r="H562" s="42"/>
      <c r="I562" s="42"/>
      <c r="J562" s="42"/>
      <c r="K562" s="42"/>
      <c r="L562" s="42"/>
    </row>
    <row r="563" ht="10.5">
      <c r="A563" s="26"/>
    </row>
  </sheetData>
  <sheetProtection/>
  <mergeCells count="191">
    <mergeCell ref="A5:D5"/>
    <mergeCell ref="F5:I5"/>
    <mergeCell ref="A3:D3"/>
    <mergeCell ref="F3:I3"/>
    <mergeCell ref="A4:B4"/>
    <mergeCell ref="F4:G4"/>
    <mergeCell ref="H18:I18"/>
    <mergeCell ref="H19:I19"/>
    <mergeCell ref="H20:I20"/>
    <mergeCell ref="A6:D6"/>
    <mergeCell ref="F6:I6"/>
    <mergeCell ref="A7:D7"/>
    <mergeCell ref="F7:I7"/>
    <mergeCell ref="A8:D8"/>
    <mergeCell ref="F8:I8"/>
    <mergeCell ref="F24:F25"/>
    <mergeCell ref="G24:G25"/>
    <mergeCell ref="F23:H23"/>
    <mergeCell ref="A9:D9"/>
    <mergeCell ref="F9:I9"/>
    <mergeCell ref="A13:J13"/>
    <mergeCell ref="A14:J14"/>
    <mergeCell ref="A15:J15"/>
    <mergeCell ref="A21:J21"/>
    <mergeCell ref="H17:I17"/>
    <mergeCell ref="I23:J23"/>
    <mergeCell ref="I24:J24"/>
    <mergeCell ref="A28:A29"/>
    <mergeCell ref="B28:B29"/>
    <mergeCell ref="C28:C29"/>
    <mergeCell ref="G28:G29"/>
    <mergeCell ref="A23:A25"/>
    <mergeCell ref="B23:B25"/>
    <mergeCell ref="C23:C25"/>
    <mergeCell ref="D23:E23"/>
    <mergeCell ref="N28:N29"/>
    <mergeCell ref="F28:F29"/>
    <mergeCell ref="A48:A49"/>
    <mergeCell ref="B48:B49"/>
    <mergeCell ref="C48:C49"/>
    <mergeCell ref="G48:G49"/>
    <mergeCell ref="N48:N49"/>
    <mergeCell ref="F48:F49"/>
    <mergeCell ref="N86:N87"/>
    <mergeCell ref="F86:F87"/>
    <mergeCell ref="A67:A68"/>
    <mergeCell ref="B67:B68"/>
    <mergeCell ref="C67:C68"/>
    <mergeCell ref="G67:G68"/>
    <mergeCell ref="N67:N68"/>
    <mergeCell ref="F67:F68"/>
    <mergeCell ref="A86:A87"/>
    <mergeCell ref="B86:B87"/>
    <mergeCell ref="C86:C87"/>
    <mergeCell ref="G86:G87"/>
    <mergeCell ref="N127:N128"/>
    <mergeCell ref="F127:F128"/>
    <mergeCell ref="A106:A107"/>
    <mergeCell ref="B106:B107"/>
    <mergeCell ref="C106:C107"/>
    <mergeCell ref="G106:G107"/>
    <mergeCell ref="N106:N107"/>
    <mergeCell ref="F106:F107"/>
    <mergeCell ref="B109:J109"/>
    <mergeCell ref="A127:A128"/>
    <mergeCell ref="B127:B128"/>
    <mergeCell ref="C127:C128"/>
    <mergeCell ref="G127:G128"/>
    <mergeCell ref="N168:N169"/>
    <mergeCell ref="F168:F169"/>
    <mergeCell ref="B130:J130"/>
    <mergeCell ref="A148:A149"/>
    <mergeCell ref="B148:B149"/>
    <mergeCell ref="C148:C149"/>
    <mergeCell ref="G148:G149"/>
    <mergeCell ref="N148:N149"/>
    <mergeCell ref="F148:F149"/>
    <mergeCell ref="B151:J151"/>
    <mergeCell ref="A168:A169"/>
    <mergeCell ref="B168:B169"/>
    <mergeCell ref="C168:C169"/>
    <mergeCell ref="G168:G169"/>
    <mergeCell ref="N208:N209"/>
    <mergeCell ref="F208:F209"/>
    <mergeCell ref="B171:J171"/>
    <mergeCell ref="A189:A190"/>
    <mergeCell ref="B189:B190"/>
    <mergeCell ref="C189:C190"/>
    <mergeCell ref="G189:G190"/>
    <mergeCell ref="N189:N190"/>
    <mergeCell ref="F189:F190"/>
    <mergeCell ref="A208:A209"/>
    <mergeCell ref="B208:B209"/>
    <mergeCell ref="C208:C209"/>
    <mergeCell ref="G208:G209"/>
    <mergeCell ref="N249:N250"/>
    <mergeCell ref="F249:F250"/>
    <mergeCell ref="B211:J211"/>
    <mergeCell ref="A229:A230"/>
    <mergeCell ref="B229:B230"/>
    <mergeCell ref="C229:C230"/>
    <mergeCell ref="G229:G230"/>
    <mergeCell ref="N229:N230"/>
    <mergeCell ref="F229:F230"/>
    <mergeCell ref="A249:A250"/>
    <mergeCell ref="B249:B250"/>
    <mergeCell ref="C249:C250"/>
    <mergeCell ref="G249:G250"/>
    <mergeCell ref="N289:N290"/>
    <mergeCell ref="F289:F290"/>
    <mergeCell ref="B252:J252"/>
    <mergeCell ref="A269:A270"/>
    <mergeCell ref="B269:B270"/>
    <mergeCell ref="C269:C270"/>
    <mergeCell ref="G269:G270"/>
    <mergeCell ref="N269:N270"/>
    <mergeCell ref="F269:F270"/>
    <mergeCell ref="A289:A290"/>
    <mergeCell ref="B289:B290"/>
    <mergeCell ref="C289:C290"/>
    <mergeCell ref="G289:G290"/>
    <mergeCell ref="N328:N329"/>
    <mergeCell ref="F328:F329"/>
    <mergeCell ref="A308:A309"/>
    <mergeCell ref="B308:B309"/>
    <mergeCell ref="C308:C309"/>
    <mergeCell ref="G308:G309"/>
    <mergeCell ref="N308:N309"/>
    <mergeCell ref="F308:F309"/>
    <mergeCell ref="A328:A329"/>
    <mergeCell ref="B328:B329"/>
    <mergeCell ref="C328:C329"/>
    <mergeCell ref="G328:G329"/>
    <mergeCell ref="N370:N371"/>
    <mergeCell ref="F370:F371"/>
    <mergeCell ref="B331:J331"/>
    <mergeCell ref="A349:A350"/>
    <mergeCell ref="B349:B350"/>
    <mergeCell ref="C349:C350"/>
    <mergeCell ref="G349:G350"/>
    <mergeCell ref="N349:N350"/>
    <mergeCell ref="F349:F350"/>
    <mergeCell ref="B352:J352"/>
    <mergeCell ref="A370:A371"/>
    <mergeCell ref="B370:B371"/>
    <mergeCell ref="C370:C371"/>
    <mergeCell ref="G370:G371"/>
    <mergeCell ref="N411:N412"/>
    <mergeCell ref="F411:F412"/>
    <mergeCell ref="B373:J373"/>
    <mergeCell ref="A390:A391"/>
    <mergeCell ref="B390:B391"/>
    <mergeCell ref="C390:C391"/>
    <mergeCell ref="G390:G391"/>
    <mergeCell ref="N390:N391"/>
    <mergeCell ref="F390:F391"/>
    <mergeCell ref="B393:J393"/>
    <mergeCell ref="A411:A412"/>
    <mergeCell ref="B411:B412"/>
    <mergeCell ref="C411:C412"/>
    <mergeCell ref="G411:G412"/>
    <mergeCell ref="N452:N453"/>
    <mergeCell ref="F452:F453"/>
    <mergeCell ref="B414:J414"/>
    <mergeCell ref="A431:A432"/>
    <mergeCell ref="B431:B432"/>
    <mergeCell ref="C431:C432"/>
    <mergeCell ref="G431:G432"/>
    <mergeCell ref="N431:N432"/>
    <mergeCell ref="F431:F432"/>
    <mergeCell ref="B434:J434"/>
    <mergeCell ref="A452:A453"/>
    <mergeCell ref="B452:B453"/>
    <mergeCell ref="C452:C453"/>
    <mergeCell ref="G452:G453"/>
    <mergeCell ref="R494:R495"/>
    <mergeCell ref="E472:E473"/>
    <mergeCell ref="F472:F473"/>
    <mergeCell ref="G472:G473"/>
    <mergeCell ref="N472:N473"/>
    <mergeCell ref="I472:I473"/>
    <mergeCell ref="R472:R473"/>
    <mergeCell ref="E494:E495"/>
    <mergeCell ref="F494:F495"/>
    <mergeCell ref="G494:G495"/>
    <mergeCell ref="N494:N495"/>
    <mergeCell ref="I494:I495"/>
    <mergeCell ref="C558:J558"/>
    <mergeCell ref="C559:L559"/>
    <mergeCell ref="C561:J561"/>
    <mergeCell ref="C562:L562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2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193</v>
      </c>
      <c r="C1" s="29" t="s">
        <v>194</v>
      </c>
      <c r="D1" s="29" t="s">
        <v>195</v>
      </c>
      <c r="E1" s="29" t="s">
        <v>196</v>
      </c>
      <c r="F1" s="29" t="s">
        <v>197</v>
      </c>
      <c r="G1" s="29" t="s">
        <v>198</v>
      </c>
      <c r="H1" s="29" t="s">
        <v>199</v>
      </c>
      <c r="I1" s="29" t="s">
        <v>200</v>
      </c>
      <c r="J1" s="29" t="s">
        <v>201</v>
      </c>
      <c r="K1" s="29" t="s">
        <v>202</v>
      </c>
      <c r="L1" s="29" t="s">
        <v>203</v>
      </c>
      <c r="M1" s="29" t="s">
        <v>204</v>
      </c>
      <c r="N1" s="29" t="s">
        <v>205</v>
      </c>
      <c r="O1" s="29" t="s">
        <v>206</v>
      </c>
      <c r="P1" s="29" t="s">
        <v>207</v>
      </c>
      <c r="Q1" s="29" t="s">
        <v>208</v>
      </c>
      <c r="R1" s="29" t="s">
        <v>209</v>
      </c>
      <c r="S1" s="29" t="s">
        <v>210</v>
      </c>
      <c r="T1" s="29" t="s">
        <v>211</v>
      </c>
      <c r="U1" s="29" t="s">
        <v>212</v>
      </c>
      <c r="V1" s="29" t="s">
        <v>213</v>
      </c>
      <c r="X1" s="29" t="s">
        <v>214</v>
      </c>
      <c r="Y1" s="29" t="s">
        <v>215</v>
      </c>
      <c r="Z1" s="29" t="s">
        <v>216</v>
      </c>
      <c r="AA1" s="29" t="s">
        <v>217</v>
      </c>
      <c r="AB1" s="29" t="s">
        <v>218</v>
      </c>
      <c r="AC1" s="29" t="s">
        <v>219</v>
      </c>
      <c r="AD1" s="29" t="s">
        <v>220</v>
      </c>
      <c r="AE1" s="29" t="s">
        <v>221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222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223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27" t="str">
        <f>'Форма 4'!A28</f>
        <v>1.</v>
      </c>
      <c r="B6" s="27">
        <f aca="true" t="shared" si="0" ref="B6:B27">ROUND(C6+D6+F6,2)</f>
        <v>403.03</v>
      </c>
      <c r="C6" s="27">
        <v>104.24</v>
      </c>
      <c r="D6" s="27">
        <v>298.79</v>
      </c>
      <c r="E6" s="27">
        <v>54.89</v>
      </c>
      <c r="F6" s="27">
        <v>0</v>
      </c>
      <c r="G6" s="27">
        <v>0</v>
      </c>
      <c r="H6" s="27">
        <v>0</v>
      </c>
      <c r="I6" s="28">
        <f>'Форма 4'!I28</f>
        <v>11.1205</v>
      </c>
      <c r="J6" s="28">
        <v>0</v>
      </c>
      <c r="K6" s="28">
        <f>'Форма 4'!I29</f>
        <v>5.1865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0.5">
      <c r="A7" s="27" t="str">
        <f>'Форма 4'!A48</f>
        <v>2.</v>
      </c>
      <c r="B7" s="27">
        <f t="shared" si="0"/>
        <v>3.3</v>
      </c>
      <c r="C7" s="27">
        <v>0</v>
      </c>
      <c r="D7" s="27">
        <v>3.3</v>
      </c>
      <c r="E7" s="27">
        <v>0</v>
      </c>
      <c r="F7" s="27">
        <v>0</v>
      </c>
      <c r="G7" s="27">
        <v>0</v>
      </c>
      <c r="H7" s="27">
        <v>0</v>
      </c>
      <c r="I7" s="28">
        <f>'Форма 4'!I48</f>
        <v>0</v>
      </c>
      <c r="J7" s="28">
        <v>0</v>
      </c>
      <c r="K7" s="28">
        <f>'Форма 4'!I49</f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ht="10.5">
      <c r="A8" s="27" t="str">
        <f>'Форма 4'!A67</f>
        <v>3.</v>
      </c>
      <c r="B8" s="27">
        <f t="shared" si="0"/>
        <v>45.06</v>
      </c>
      <c r="C8" s="27">
        <v>0</v>
      </c>
      <c r="D8" s="27">
        <v>0</v>
      </c>
      <c r="E8" s="27">
        <v>0</v>
      </c>
      <c r="F8" s="27">
        <v>45.06</v>
      </c>
      <c r="G8" s="27">
        <v>0</v>
      </c>
      <c r="H8" s="27">
        <v>0</v>
      </c>
      <c r="I8" s="28">
        <f>'Форма 4'!I67</f>
        <v>0</v>
      </c>
      <c r="J8" s="28">
        <v>0</v>
      </c>
      <c r="K8" s="28">
        <f>'Форма 4'!I68</f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0.5">
      <c r="A9" s="27" t="str">
        <f>'Форма 4'!A86</f>
        <v>4.</v>
      </c>
      <c r="B9" s="27">
        <f t="shared" si="0"/>
        <v>10.48</v>
      </c>
      <c r="C9" s="27">
        <v>10.48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f>'Форма 4'!I86</f>
        <v>1.39725</v>
      </c>
      <c r="J9" s="28">
        <v>0</v>
      </c>
      <c r="K9" s="28">
        <f>'Форма 4'!I87</f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0.5">
      <c r="A10" s="27" t="str">
        <f>'Форма 4'!A106</f>
        <v>5.</v>
      </c>
      <c r="B10" s="27">
        <f t="shared" si="0"/>
        <v>36.09</v>
      </c>
      <c r="C10" s="27">
        <v>4.54</v>
      </c>
      <c r="D10" s="27">
        <v>31.55</v>
      </c>
      <c r="E10" s="27">
        <v>3.53</v>
      </c>
      <c r="F10" s="27">
        <v>0</v>
      </c>
      <c r="G10" s="27">
        <v>0</v>
      </c>
      <c r="H10" s="27">
        <v>0</v>
      </c>
      <c r="I10" s="28">
        <f>'Форма 4'!I106</f>
        <v>0.605475</v>
      </c>
      <c r="J10" s="28">
        <v>0</v>
      </c>
      <c r="K10" s="28">
        <f>'Форма 4'!I107</f>
        <v>0.489375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ht="10.5">
      <c r="A11" s="27" t="str">
        <f>'Форма 4'!A127</f>
        <v>6.</v>
      </c>
      <c r="B11" s="27">
        <f t="shared" si="0"/>
        <v>5239.57</v>
      </c>
      <c r="C11" s="27">
        <v>1510.02</v>
      </c>
      <c r="D11" s="27">
        <v>43.74</v>
      </c>
      <c r="E11" s="27">
        <v>15.71</v>
      </c>
      <c r="F11" s="27">
        <v>3685.81</v>
      </c>
      <c r="G11" s="27">
        <v>0</v>
      </c>
      <c r="H11" s="27">
        <v>0</v>
      </c>
      <c r="I11" s="28">
        <f>'Форма 4'!I127</f>
        <v>201.74738</v>
      </c>
      <c r="J11" s="28">
        <v>0</v>
      </c>
      <c r="K11" s="28">
        <f>'Форма 4'!I128</f>
        <v>2.43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0.5">
      <c r="A12" s="27" t="str">
        <f>'Форма 4'!A148</f>
        <v>7.</v>
      </c>
      <c r="B12" s="27">
        <f t="shared" si="0"/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f>'Форма 4'!I148</f>
        <v>0</v>
      </c>
      <c r="J12" s="28">
        <v>0</v>
      </c>
      <c r="K12" s="28">
        <f>'Форма 4'!I149</f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0.5">
      <c r="A13" s="27" t="str">
        <f>'Форма 4'!A168</f>
        <v>8.</v>
      </c>
      <c r="B13" s="27">
        <f t="shared" si="0"/>
        <v>980.47</v>
      </c>
      <c r="C13" s="27">
        <v>406.32</v>
      </c>
      <c r="D13" s="27">
        <v>205.24</v>
      </c>
      <c r="E13" s="27">
        <v>33.41</v>
      </c>
      <c r="F13" s="27">
        <v>368.91</v>
      </c>
      <c r="G13" s="27">
        <v>0</v>
      </c>
      <c r="H13" s="27">
        <v>0</v>
      </c>
      <c r="I13" s="28">
        <f>'Форма 4'!I168</f>
        <v>62.767575</v>
      </c>
      <c r="J13" s="28">
        <v>0</v>
      </c>
      <c r="K13" s="28">
        <f>'Форма 4'!I169</f>
        <v>4.7925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0.5">
      <c r="A14" s="27" t="str">
        <f>'Форма 4'!A189</f>
        <v>9.</v>
      </c>
      <c r="B14" s="27">
        <f t="shared" si="0"/>
        <v>733</v>
      </c>
      <c r="C14" s="27">
        <v>0</v>
      </c>
      <c r="D14" s="27">
        <v>0</v>
      </c>
      <c r="E14" s="27">
        <v>0</v>
      </c>
      <c r="F14" s="27">
        <v>733</v>
      </c>
      <c r="G14" s="27">
        <v>600</v>
      </c>
      <c r="H14" s="27">
        <v>0</v>
      </c>
      <c r="I14" s="28">
        <f>'Форма 4'!I189</f>
        <v>0</v>
      </c>
      <c r="J14" s="28">
        <v>0</v>
      </c>
      <c r="K14" s="28">
        <f>'Форма 4'!I190</f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0.5">
      <c r="A15" s="27" t="str">
        <f>'Форма 4'!A208</f>
        <v>10.</v>
      </c>
      <c r="B15" s="27">
        <f t="shared" si="0"/>
        <v>16.5</v>
      </c>
      <c r="C15" s="27">
        <v>11.96</v>
      </c>
      <c r="D15" s="27">
        <v>4.54</v>
      </c>
      <c r="E15" s="27">
        <v>2.05</v>
      </c>
      <c r="F15" s="27">
        <v>0</v>
      </c>
      <c r="G15" s="27">
        <v>0</v>
      </c>
      <c r="H15" s="27">
        <v>0</v>
      </c>
      <c r="I15" s="28">
        <f>'Форма 4'!I208</f>
        <v>25.86465</v>
      </c>
      <c r="J15" s="28">
        <v>0</v>
      </c>
      <c r="K15" s="28">
        <f>'Форма 4'!I209</f>
        <v>4.48875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0.5">
      <c r="A16" s="27" t="str">
        <f>'Форма 4'!A229</f>
        <v>11.</v>
      </c>
      <c r="B16" s="27">
        <f t="shared" si="0"/>
        <v>733</v>
      </c>
      <c r="C16" s="27">
        <v>0</v>
      </c>
      <c r="D16" s="27">
        <v>0</v>
      </c>
      <c r="E16" s="27">
        <v>0</v>
      </c>
      <c r="F16" s="27">
        <v>733</v>
      </c>
      <c r="G16" s="27">
        <v>600</v>
      </c>
      <c r="H16" s="27">
        <v>0</v>
      </c>
      <c r="I16" s="28">
        <f>'Форма 4'!I229</f>
        <v>0</v>
      </c>
      <c r="J16" s="28">
        <v>0</v>
      </c>
      <c r="K16" s="28">
        <f>'Форма 4'!I230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ht="10.5">
      <c r="A17" s="27" t="str">
        <f>'Форма 4'!A249</f>
        <v>12.</v>
      </c>
      <c r="B17" s="27">
        <f t="shared" si="0"/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>
        <f>'Форма 4'!I249</f>
        <v>0</v>
      </c>
      <c r="J17" s="28">
        <v>0</v>
      </c>
      <c r="K17" s="28">
        <f>'Форма 4'!I250</f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0.5">
      <c r="A18" s="27" t="str">
        <f>'Форма 4'!A269</f>
        <v>13.</v>
      </c>
      <c r="B18" s="27">
        <f t="shared" si="0"/>
        <v>427.53</v>
      </c>
      <c r="C18" s="27">
        <v>141.57</v>
      </c>
      <c r="D18" s="27">
        <v>42.64</v>
      </c>
      <c r="E18" s="27">
        <v>2.61</v>
      </c>
      <c r="F18" s="27">
        <v>243.32</v>
      </c>
      <c r="G18" s="27">
        <v>0</v>
      </c>
      <c r="H18" s="27">
        <v>0</v>
      </c>
      <c r="I18" s="28">
        <f>'Форма 4'!I269</f>
        <v>19.6236</v>
      </c>
      <c r="J18" s="28">
        <v>0</v>
      </c>
      <c r="K18" s="28">
        <f>'Форма 4'!I270</f>
        <v>0.27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ht="10.5">
      <c r="A19" s="27" t="str">
        <f>'Форма 4'!A289</f>
        <v>14.</v>
      </c>
      <c r="B19" s="27">
        <f t="shared" si="0"/>
        <v>8620</v>
      </c>
      <c r="C19" s="27">
        <v>0</v>
      </c>
      <c r="D19" s="27">
        <v>0</v>
      </c>
      <c r="E19" s="27">
        <v>0</v>
      </c>
      <c r="F19" s="27">
        <v>8620</v>
      </c>
      <c r="G19" s="27">
        <v>8240</v>
      </c>
      <c r="H19" s="27">
        <v>0</v>
      </c>
      <c r="I19" s="28">
        <f>'Форма 4'!I289</f>
        <v>0</v>
      </c>
      <c r="J19" s="28">
        <v>0</v>
      </c>
      <c r="K19" s="28">
        <f>'Форма 4'!I290</f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ht="10.5">
      <c r="A20" s="27" t="str">
        <f>'Форма 4'!A308</f>
        <v>15.</v>
      </c>
      <c r="B20" s="27">
        <f t="shared" si="0"/>
        <v>818.19</v>
      </c>
      <c r="C20" s="27">
        <v>333.91</v>
      </c>
      <c r="D20" s="27">
        <v>484.28</v>
      </c>
      <c r="E20" s="27">
        <v>88.96</v>
      </c>
      <c r="F20" s="27">
        <v>0</v>
      </c>
      <c r="G20" s="27">
        <v>0</v>
      </c>
      <c r="H20" s="27">
        <v>0</v>
      </c>
      <c r="I20" s="28">
        <f>'Форма 4'!I308</f>
        <v>32.269</v>
      </c>
      <c r="J20" s="28">
        <v>0</v>
      </c>
      <c r="K20" s="28">
        <f>'Форма 4'!I309</f>
        <v>8.4065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ht="10.5">
      <c r="A21" s="27" t="str">
        <f>'Форма 4'!A328</f>
        <v>16.</v>
      </c>
      <c r="B21" s="27">
        <f t="shared" si="0"/>
        <v>36.09</v>
      </c>
      <c r="C21" s="27">
        <v>4.54</v>
      </c>
      <c r="D21" s="27">
        <v>31.55</v>
      </c>
      <c r="E21" s="27">
        <v>3.53</v>
      </c>
      <c r="F21" s="27">
        <v>0</v>
      </c>
      <c r="G21" s="27">
        <v>0</v>
      </c>
      <c r="H21" s="27">
        <v>0</v>
      </c>
      <c r="I21" s="28">
        <f>'Форма 4'!I328</f>
        <v>0.605475</v>
      </c>
      <c r="J21" s="28">
        <v>0</v>
      </c>
      <c r="K21" s="28">
        <f>'Форма 4'!I329</f>
        <v>0.489375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ht="10.5">
      <c r="A22" s="27" t="str">
        <f>'Форма 4'!A349</f>
        <v>17.</v>
      </c>
      <c r="B22" s="27">
        <f t="shared" si="0"/>
        <v>1070.4</v>
      </c>
      <c r="C22" s="27">
        <v>1031.86</v>
      </c>
      <c r="D22" s="27">
        <v>38.54</v>
      </c>
      <c r="E22" s="27">
        <v>0</v>
      </c>
      <c r="F22" s="27">
        <v>0</v>
      </c>
      <c r="G22" s="27">
        <v>0</v>
      </c>
      <c r="H22" s="27">
        <v>0</v>
      </c>
      <c r="I22" s="28">
        <f>'Форма 4'!I349</f>
        <v>137.862</v>
      </c>
      <c r="J22" s="28">
        <v>0</v>
      </c>
      <c r="K22" s="28">
        <f>'Форма 4'!I350</f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ht="10.5">
      <c r="A23" s="27" t="str">
        <f>'Форма 4'!A370</f>
        <v>18.</v>
      </c>
      <c r="B23" s="27">
        <f t="shared" si="0"/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8">
        <f>'Форма 4'!I370</f>
        <v>0</v>
      </c>
      <c r="J23" s="28">
        <v>0</v>
      </c>
      <c r="K23" s="28">
        <f>'Форма 4'!I371</f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ht="10.5">
      <c r="A24" s="27" t="str">
        <f>'Форма 4'!A390</f>
        <v>19.</v>
      </c>
      <c r="B24" s="27">
        <f t="shared" si="0"/>
        <v>1028.91</v>
      </c>
      <c r="C24" s="27">
        <v>231.09</v>
      </c>
      <c r="D24" s="27">
        <v>797.82</v>
      </c>
      <c r="E24" s="27">
        <v>81.9</v>
      </c>
      <c r="F24" s="27">
        <v>0</v>
      </c>
      <c r="G24" s="27">
        <v>0</v>
      </c>
      <c r="H24" s="27">
        <v>0</v>
      </c>
      <c r="I24" s="28">
        <f>'Форма 4'!I390</f>
        <v>31.251825</v>
      </c>
      <c r="J24" s="28">
        <v>0</v>
      </c>
      <c r="K24" s="28">
        <f>'Форма 4'!I391</f>
        <v>11.356875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  <row r="25" spans="1:31" ht="10.5">
      <c r="A25" s="27" t="str">
        <f>'Форма 4'!A411</f>
        <v>20.</v>
      </c>
      <c r="B25" s="27">
        <f t="shared" si="0"/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f>'Форма 4'!I411</f>
        <v>0</v>
      </c>
      <c r="J25" s="28">
        <v>0</v>
      </c>
      <c r="K25" s="28">
        <f>'Форма 4'!I412</f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</row>
    <row r="26" spans="1:31" ht="10.5">
      <c r="A26" s="27" t="str">
        <f>'Форма 4'!A431</f>
        <v>21.</v>
      </c>
      <c r="B26" s="27">
        <f t="shared" si="0"/>
        <v>60.1</v>
      </c>
      <c r="C26" s="27">
        <v>60.1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f>'Форма 4'!I431</f>
        <v>6.877</v>
      </c>
      <c r="J26" s="28">
        <v>0</v>
      </c>
      <c r="K26" s="28">
        <f>'Форма 4'!I432</f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</row>
    <row r="27" spans="1:31" ht="10.5">
      <c r="A27" s="27" t="str">
        <f>'Форма 4'!A452</f>
        <v>22.</v>
      </c>
      <c r="B27" s="27">
        <f t="shared" si="0"/>
        <v>34.02</v>
      </c>
      <c r="C27" s="27">
        <v>34.02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8">
        <f>'Форма 4'!I452</f>
        <v>3.9675</v>
      </c>
      <c r="J27" s="28">
        <v>0</v>
      </c>
      <c r="K27" s="28">
        <f>'Форма 4'!I453</f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2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193</v>
      </c>
      <c r="C1" s="29" t="s">
        <v>194</v>
      </c>
      <c r="D1" s="29" t="s">
        <v>195</v>
      </c>
      <c r="E1" s="29" t="s">
        <v>196</v>
      </c>
      <c r="F1" s="29" t="s">
        <v>197</v>
      </c>
      <c r="G1" s="29" t="s">
        <v>198</v>
      </c>
      <c r="H1" s="29" t="s">
        <v>199</v>
      </c>
      <c r="I1" s="29" t="s">
        <v>200</v>
      </c>
      <c r="J1" s="29" t="s">
        <v>201</v>
      </c>
      <c r="K1" s="29" t="s">
        <v>202</v>
      </c>
      <c r="L1" s="29" t="s">
        <v>203</v>
      </c>
      <c r="M1" s="29" t="s">
        <v>204</v>
      </c>
      <c r="N1" s="29" t="s">
        <v>205</v>
      </c>
      <c r="O1" s="29" t="s">
        <v>206</v>
      </c>
      <c r="P1" s="29" t="s">
        <v>207</v>
      </c>
      <c r="Q1" s="29" t="s">
        <v>208</v>
      </c>
      <c r="R1" s="29" t="s">
        <v>209</v>
      </c>
      <c r="S1" s="29" t="s">
        <v>210</v>
      </c>
      <c r="T1" s="29" t="s">
        <v>211</v>
      </c>
      <c r="U1" s="29" t="s">
        <v>212</v>
      </c>
      <c r="V1" s="29" t="s">
        <v>213</v>
      </c>
      <c r="X1" s="29" t="s">
        <v>214</v>
      </c>
      <c r="Y1" s="29" t="s">
        <v>215</v>
      </c>
      <c r="Z1" s="29" t="s">
        <v>216</v>
      </c>
      <c r="AA1" s="29" t="s">
        <v>217</v>
      </c>
      <c r="AB1" s="29" t="s">
        <v>218</v>
      </c>
      <c r="AC1" s="29" t="s">
        <v>219</v>
      </c>
      <c r="AD1" s="29" t="s">
        <v>220</v>
      </c>
      <c r="AE1" s="29" t="s">
        <v>221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222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223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27" t="str">
        <f>'Форма 4'!A28</f>
        <v>1.</v>
      </c>
      <c r="B6" s="27">
        <f aca="true" t="shared" si="0" ref="B6:B27">ROUND(C6+D6+F6,2)</f>
        <v>463.49</v>
      </c>
      <c r="C6" s="27">
        <v>119.88</v>
      </c>
      <c r="D6" s="27">
        <v>343.61</v>
      </c>
      <c r="E6" s="27">
        <v>63.12</v>
      </c>
      <c r="F6" s="27">
        <v>0</v>
      </c>
      <c r="G6" s="27">
        <v>0</v>
      </c>
      <c r="H6" s="27">
        <v>0</v>
      </c>
      <c r="I6" s="28">
        <f>'Форма 4'!I28</f>
        <v>11.1205</v>
      </c>
      <c r="J6" s="28">
        <v>0</v>
      </c>
      <c r="K6" s="28">
        <f>'Форма 4'!I29</f>
        <v>5.1865</v>
      </c>
      <c r="L6" s="27">
        <v>0</v>
      </c>
      <c r="M6" s="27">
        <v>0</v>
      </c>
      <c r="N6" s="27">
        <v>181.17</v>
      </c>
      <c r="O6" s="27">
        <v>109.8</v>
      </c>
      <c r="P6" s="27">
        <v>118.68</v>
      </c>
      <c r="Q6" s="27">
        <v>62.49</v>
      </c>
      <c r="R6" s="27">
        <v>71.93</v>
      </c>
      <c r="S6" s="27">
        <v>37.87</v>
      </c>
      <c r="T6" s="27">
        <v>0</v>
      </c>
      <c r="U6" s="27">
        <v>0</v>
      </c>
      <c r="V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0.5">
      <c r="A7" s="27" t="str">
        <f>'Форма 4'!A48</f>
        <v>2.</v>
      </c>
      <c r="B7" s="27">
        <f t="shared" si="0"/>
        <v>4.46</v>
      </c>
      <c r="C7" s="27">
        <v>0</v>
      </c>
      <c r="D7" s="27">
        <v>4.46</v>
      </c>
      <c r="E7" s="27">
        <v>0</v>
      </c>
      <c r="F7" s="27">
        <v>0</v>
      </c>
      <c r="G7" s="27">
        <v>0</v>
      </c>
      <c r="H7" s="27">
        <v>0</v>
      </c>
      <c r="I7" s="28">
        <f>'Форма 4'!I48</f>
        <v>0</v>
      </c>
      <c r="J7" s="28">
        <v>0</v>
      </c>
      <c r="K7" s="28">
        <f>'Форма 4'!I49</f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ht="10.5">
      <c r="A8" s="27" t="str">
        <f>'Форма 4'!A67</f>
        <v>3.</v>
      </c>
      <c r="B8" s="27">
        <f t="shared" si="0"/>
        <v>45.06</v>
      </c>
      <c r="C8" s="27">
        <v>0</v>
      </c>
      <c r="D8" s="27">
        <v>0</v>
      </c>
      <c r="E8" s="27">
        <v>0</v>
      </c>
      <c r="F8" s="27">
        <v>45.06</v>
      </c>
      <c r="G8" s="27">
        <v>0</v>
      </c>
      <c r="H8" s="27">
        <v>0</v>
      </c>
      <c r="I8" s="28">
        <f>'Форма 4'!I67</f>
        <v>0</v>
      </c>
      <c r="J8" s="28">
        <v>0</v>
      </c>
      <c r="K8" s="28">
        <f>'Форма 4'!I68</f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0.5">
      <c r="A9" s="27" t="str">
        <f>'Форма 4'!A86</f>
        <v>4.</v>
      </c>
      <c r="B9" s="27">
        <f t="shared" si="0"/>
        <v>16.27</v>
      </c>
      <c r="C9" s="27">
        <v>16.27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f>'Форма 4'!I86</f>
        <v>1.39725</v>
      </c>
      <c r="J9" s="28">
        <v>0</v>
      </c>
      <c r="K9" s="28">
        <f>'Форма 4'!I87</f>
        <v>0</v>
      </c>
      <c r="L9" s="27">
        <v>0</v>
      </c>
      <c r="M9" s="27">
        <v>0</v>
      </c>
      <c r="N9" s="27">
        <v>13.18</v>
      </c>
      <c r="O9" s="27">
        <v>9.76</v>
      </c>
      <c r="P9" s="27">
        <v>13.18</v>
      </c>
      <c r="Q9" s="27">
        <v>0</v>
      </c>
      <c r="R9" s="27">
        <v>9.76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0.5">
      <c r="A10" s="27" t="str">
        <f>'Форма 4'!A106</f>
        <v>5.</v>
      </c>
      <c r="B10" s="27">
        <f t="shared" si="0"/>
        <v>60.29</v>
      </c>
      <c r="C10" s="27">
        <v>7.05</v>
      </c>
      <c r="D10" s="27">
        <v>53.24</v>
      </c>
      <c r="E10" s="27">
        <v>5.96</v>
      </c>
      <c r="F10" s="27">
        <v>0</v>
      </c>
      <c r="G10" s="27">
        <v>0</v>
      </c>
      <c r="H10" s="27">
        <v>0</v>
      </c>
      <c r="I10" s="28">
        <f>'Форма 4'!I106</f>
        <v>0.605475</v>
      </c>
      <c r="J10" s="28">
        <v>0</v>
      </c>
      <c r="K10" s="28">
        <f>'Форма 4'!I107</f>
        <v>0.489375</v>
      </c>
      <c r="L10" s="27">
        <v>0</v>
      </c>
      <c r="M10" s="27">
        <v>0</v>
      </c>
      <c r="N10" s="27">
        <v>10.54</v>
      </c>
      <c r="O10" s="27">
        <v>7.81</v>
      </c>
      <c r="P10" s="27">
        <v>5.71</v>
      </c>
      <c r="Q10" s="27">
        <v>4.83</v>
      </c>
      <c r="R10" s="27">
        <v>4.23</v>
      </c>
      <c r="S10" s="27">
        <v>3.58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ht="10.5">
      <c r="A11" s="27" t="str">
        <f>'Форма 4'!A127</f>
        <v>6.</v>
      </c>
      <c r="B11" s="27">
        <f t="shared" si="0"/>
        <v>6103.93</v>
      </c>
      <c r="C11" s="27">
        <v>2344.31</v>
      </c>
      <c r="D11" s="27">
        <v>73.81</v>
      </c>
      <c r="E11" s="27">
        <v>26.51</v>
      </c>
      <c r="F11" s="27">
        <v>3685.81</v>
      </c>
      <c r="G11" s="27">
        <v>0</v>
      </c>
      <c r="H11" s="27">
        <v>0</v>
      </c>
      <c r="I11" s="28">
        <f>'Форма 4'!I127</f>
        <v>201.74738</v>
      </c>
      <c r="J11" s="28">
        <v>0</v>
      </c>
      <c r="K11" s="28">
        <f>'Форма 4'!I128</f>
        <v>2.43</v>
      </c>
      <c r="L11" s="27">
        <v>0</v>
      </c>
      <c r="M11" s="27">
        <v>0</v>
      </c>
      <c r="N11" s="27">
        <v>2252.28</v>
      </c>
      <c r="O11" s="27">
        <v>1114.29</v>
      </c>
      <c r="P11" s="27">
        <v>2227.09</v>
      </c>
      <c r="Q11" s="27">
        <v>25.19</v>
      </c>
      <c r="R11" s="27">
        <v>1101.83</v>
      </c>
      <c r="S11" s="27">
        <v>12.46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0.5">
      <c r="A12" s="27" t="str">
        <f>'Форма 4'!A148</f>
        <v>7.</v>
      </c>
      <c r="B12" s="27">
        <f t="shared" si="0"/>
        <v>6.27</v>
      </c>
      <c r="C12" s="27">
        <v>0</v>
      </c>
      <c r="D12" s="27">
        <v>0</v>
      </c>
      <c r="E12" s="27">
        <v>0</v>
      </c>
      <c r="F12" s="27">
        <v>6.27</v>
      </c>
      <c r="G12" s="27">
        <v>6.27</v>
      </c>
      <c r="H12" s="27">
        <v>0</v>
      </c>
      <c r="I12" s="28">
        <f>'Форма 4'!I148</f>
        <v>0</v>
      </c>
      <c r="J12" s="28">
        <v>0</v>
      </c>
      <c r="K12" s="28">
        <f>'Форма 4'!I149</f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0.5">
      <c r="A13" s="27" t="str">
        <f>'Форма 4'!A168</f>
        <v>8.</v>
      </c>
      <c r="B13" s="27">
        <f t="shared" si="0"/>
        <v>1346.06</v>
      </c>
      <c r="C13" s="27">
        <v>630.81</v>
      </c>
      <c r="D13" s="27">
        <v>346.34</v>
      </c>
      <c r="E13" s="27">
        <v>56.38</v>
      </c>
      <c r="F13" s="27">
        <v>368.91</v>
      </c>
      <c r="G13" s="27">
        <v>0</v>
      </c>
      <c r="H13" s="27">
        <v>0</v>
      </c>
      <c r="I13" s="28">
        <f>'Форма 4'!I168</f>
        <v>62.767575</v>
      </c>
      <c r="J13" s="28">
        <v>0</v>
      </c>
      <c r="K13" s="28">
        <f>'Форма 4'!I169</f>
        <v>4.7925</v>
      </c>
      <c r="L13" s="27">
        <v>0</v>
      </c>
      <c r="M13" s="27">
        <v>0</v>
      </c>
      <c r="N13" s="27">
        <v>762.78</v>
      </c>
      <c r="O13" s="27">
        <v>439.8</v>
      </c>
      <c r="P13" s="27">
        <v>700.2</v>
      </c>
      <c r="Q13" s="27">
        <v>62.58</v>
      </c>
      <c r="R13" s="27">
        <v>403.72</v>
      </c>
      <c r="S13" s="27">
        <v>36.08</v>
      </c>
      <c r="T13" s="27">
        <v>0</v>
      </c>
      <c r="U13" s="27">
        <v>0</v>
      </c>
      <c r="V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0.5">
      <c r="A14" s="27" t="str">
        <f>'Форма 4'!A189</f>
        <v>9.</v>
      </c>
      <c r="B14" s="27">
        <f t="shared" si="0"/>
        <v>733</v>
      </c>
      <c r="C14" s="27">
        <v>0</v>
      </c>
      <c r="D14" s="27">
        <v>0</v>
      </c>
      <c r="E14" s="27">
        <v>0</v>
      </c>
      <c r="F14" s="27">
        <v>733</v>
      </c>
      <c r="G14" s="27">
        <v>600</v>
      </c>
      <c r="H14" s="27">
        <v>0</v>
      </c>
      <c r="I14" s="28">
        <f>'Форма 4'!I189</f>
        <v>0</v>
      </c>
      <c r="J14" s="28">
        <v>0</v>
      </c>
      <c r="K14" s="28">
        <f>'Форма 4'!I190</f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0.5">
      <c r="A15" s="27" t="str">
        <f>'Форма 4'!A208</f>
        <v>10.</v>
      </c>
      <c r="B15" s="27">
        <f t="shared" si="0"/>
        <v>367.21</v>
      </c>
      <c r="C15" s="27">
        <v>259.95</v>
      </c>
      <c r="D15" s="27">
        <v>107.26</v>
      </c>
      <c r="E15" s="27">
        <v>48.43</v>
      </c>
      <c r="F15" s="27">
        <v>0</v>
      </c>
      <c r="G15" s="27">
        <v>0</v>
      </c>
      <c r="H15" s="27">
        <v>0</v>
      </c>
      <c r="I15" s="28">
        <f>'Форма 4'!I208</f>
        <v>25.86465</v>
      </c>
      <c r="J15" s="28">
        <v>0</v>
      </c>
      <c r="K15" s="28">
        <f>'Форма 4'!I209</f>
        <v>4.48875</v>
      </c>
      <c r="L15" s="27">
        <v>0</v>
      </c>
      <c r="M15" s="27">
        <v>0</v>
      </c>
      <c r="N15" s="27">
        <v>342.3</v>
      </c>
      <c r="O15" s="27">
        <v>197.36</v>
      </c>
      <c r="P15" s="27">
        <v>288.54</v>
      </c>
      <c r="Q15" s="27">
        <v>53.76</v>
      </c>
      <c r="R15" s="27">
        <v>166.37</v>
      </c>
      <c r="S15" s="27">
        <v>30.99</v>
      </c>
      <c r="T15" s="27">
        <v>0</v>
      </c>
      <c r="U15" s="27">
        <v>0</v>
      </c>
      <c r="V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0.5">
      <c r="A16" s="27" t="str">
        <f>'Форма 4'!A229</f>
        <v>11.</v>
      </c>
      <c r="B16" s="27">
        <f t="shared" si="0"/>
        <v>733</v>
      </c>
      <c r="C16" s="27">
        <v>0</v>
      </c>
      <c r="D16" s="27">
        <v>0</v>
      </c>
      <c r="E16" s="27">
        <v>0</v>
      </c>
      <c r="F16" s="27">
        <v>733</v>
      </c>
      <c r="G16" s="27">
        <v>600</v>
      </c>
      <c r="H16" s="27">
        <v>0</v>
      </c>
      <c r="I16" s="28">
        <f>'Форма 4'!I229</f>
        <v>0</v>
      </c>
      <c r="J16" s="28">
        <v>0</v>
      </c>
      <c r="K16" s="28">
        <f>'Форма 4'!I230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ht="10.5">
      <c r="A17" s="27" t="str">
        <f>'Форма 4'!A249</f>
        <v>12.</v>
      </c>
      <c r="B17" s="27">
        <f t="shared" si="0"/>
        <v>48.09</v>
      </c>
      <c r="C17" s="27">
        <v>0</v>
      </c>
      <c r="D17" s="27">
        <v>0</v>
      </c>
      <c r="E17" s="27">
        <v>0</v>
      </c>
      <c r="F17" s="27">
        <v>48.09</v>
      </c>
      <c r="G17" s="27">
        <v>48.09</v>
      </c>
      <c r="H17" s="27">
        <v>0</v>
      </c>
      <c r="I17" s="28">
        <f>'Форма 4'!I249</f>
        <v>0</v>
      </c>
      <c r="J17" s="28">
        <v>0</v>
      </c>
      <c r="K17" s="28">
        <f>'Форма 4'!I250</f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0.5">
      <c r="A18" s="27" t="str">
        <f>'Форма 4'!A269</f>
        <v>13.</v>
      </c>
      <c r="B18" s="27">
        <f t="shared" si="0"/>
        <v>535.07</v>
      </c>
      <c r="C18" s="27">
        <v>219.79</v>
      </c>
      <c r="D18" s="27">
        <v>71.96</v>
      </c>
      <c r="E18" s="27">
        <v>4.4</v>
      </c>
      <c r="F18" s="27">
        <v>243.32</v>
      </c>
      <c r="G18" s="27">
        <v>0</v>
      </c>
      <c r="H18" s="27">
        <v>0</v>
      </c>
      <c r="I18" s="28">
        <f>'Форма 4'!I269</f>
        <v>19.6236</v>
      </c>
      <c r="J18" s="28">
        <v>0</v>
      </c>
      <c r="K18" s="28">
        <f>'Форма 4'!I270</f>
        <v>0.27</v>
      </c>
      <c r="L18" s="27">
        <v>0</v>
      </c>
      <c r="M18" s="27">
        <v>0</v>
      </c>
      <c r="N18" s="27">
        <v>212.98</v>
      </c>
      <c r="O18" s="27">
        <v>123.3</v>
      </c>
      <c r="P18" s="27">
        <v>208.8</v>
      </c>
      <c r="Q18" s="27">
        <v>4.18</v>
      </c>
      <c r="R18" s="27">
        <v>120.88</v>
      </c>
      <c r="S18" s="27">
        <v>2.42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ht="10.5">
      <c r="A19" s="27" t="str">
        <f>'Форма 4'!A289</f>
        <v>14.</v>
      </c>
      <c r="B19" s="27">
        <f t="shared" si="0"/>
        <v>8620</v>
      </c>
      <c r="C19" s="27">
        <v>0</v>
      </c>
      <c r="D19" s="27">
        <v>0</v>
      </c>
      <c r="E19" s="27">
        <v>0</v>
      </c>
      <c r="F19" s="27">
        <v>8620</v>
      </c>
      <c r="G19" s="27">
        <v>8240</v>
      </c>
      <c r="H19" s="27">
        <v>0</v>
      </c>
      <c r="I19" s="28">
        <f>'Форма 4'!I289</f>
        <v>0</v>
      </c>
      <c r="J19" s="28">
        <v>0</v>
      </c>
      <c r="K19" s="28">
        <f>'Форма 4'!I290</f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ht="10.5">
      <c r="A20" s="27" t="str">
        <f>'Форма 4'!A308</f>
        <v>15.</v>
      </c>
      <c r="B20" s="27">
        <f t="shared" si="0"/>
        <v>940.92</v>
      </c>
      <c r="C20" s="27">
        <v>384</v>
      </c>
      <c r="D20" s="27">
        <v>556.92</v>
      </c>
      <c r="E20" s="27">
        <v>102.3</v>
      </c>
      <c r="F20" s="27">
        <v>0</v>
      </c>
      <c r="G20" s="27">
        <v>0</v>
      </c>
      <c r="H20" s="27">
        <v>0</v>
      </c>
      <c r="I20" s="28">
        <f>'Форма 4'!I308</f>
        <v>32.269</v>
      </c>
      <c r="J20" s="28">
        <v>0</v>
      </c>
      <c r="K20" s="28">
        <f>'Форма 4'!I309</f>
        <v>8.4065</v>
      </c>
      <c r="L20" s="27">
        <v>0</v>
      </c>
      <c r="M20" s="27">
        <v>0</v>
      </c>
      <c r="N20" s="27">
        <v>481.44</v>
      </c>
      <c r="O20" s="27">
        <v>291.78</v>
      </c>
      <c r="P20" s="27">
        <v>380.16</v>
      </c>
      <c r="Q20" s="27">
        <v>101.28</v>
      </c>
      <c r="R20" s="27">
        <v>230.4</v>
      </c>
      <c r="S20" s="27">
        <v>61.38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ht="10.5">
      <c r="A21" s="27" t="str">
        <f>'Форма 4'!A328</f>
        <v>16.</v>
      </c>
      <c r="B21" s="27">
        <f t="shared" si="0"/>
        <v>60.29</v>
      </c>
      <c r="C21" s="27">
        <v>7.05</v>
      </c>
      <c r="D21" s="27">
        <v>53.24</v>
      </c>
      <c r="E21" s="27">
        <v>5.96</v>
      </c>
      <c r="F21" s="27">
        <v>0</v>
      </c>
      <c r="G21" s="27">
        <v>0</v>
      </c>
      <c r="H21" s="27">
        <v>0</v>
      </c>
      <c r="I21" s="28">
        <f>'Форма 4'!I328</f>
        <v>0.605475</v>
      </c>
      <c r="J21" s="28">
        <v>0</v>
      </c>
      <c r="K21" s="28">
        <f>'Форма 4'!I329</f>
        <v>0.489375</v>
      </c>
      <c r="L21" s="27">
        <v>0</v>
      </c>
      <c r="M21" s="27">
        <v>0</v>
      </c>
      <c r="N21" s="27">
        <v>10.54</v>
      </c>
      <c r="O21" s="27">
        <v>7.81</v>
      </c>
      <c r="P21" s="27">
        <v>5.71</v>
      </c>
      <c r="Q21" s="27">
        <v>4.83</v>
      </c>
      <c r="R21" s="27">
        <v>4.23</v>
      </c>
      <c r="S21" s="27">
        <v>3.58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ht="10.5">
      <c r="A22" s="27" t="str">
        <f>'Форма 4'!A349</f>
        <v>17.</v>
      </c>
      <c r="B22" s="27">
        <f t="shared" si="0"/>
        <v>1667</v>
      </c>
      <c r="C22" s="27">
        <v>1601.96</v>
      </c>
      <c r="D22" s="27">
        <v>65.04</v>
      </c>
      <c r="E22" s="27">
        <v>0</v>
      </c>
      <c r="F22" s="27">
        <v>0</v>
      </c>
      <c r="G22" s="27">
        <v>0</v>
      </c>
      <c r="H22" s="27">
        <v>0</v>
      </c>
      <c r="I22" s="28">
        <f>'Форма 4'!I349</f>
        <v>137.862</v>
      </c>
      <c r="J22" s="28">
        <v>0</v>
      </c>
      <c r="K22" s="28">
        <f>'Форма 4'!I350</f>
        <v>0</v>
      </c>
      <c r="L22" s="27">
        <v>0</v>
      </c>
      <c r="M22" s="27">
        <v>0</v>
      </c>
      <c r="N22" s="27">
        <v>1762.16</v>
      </c>
      <c r="O22" s="27">
        <v>1089.33</v>
      </c>
      <c r="P22" s="27">
        <v>1762.16</v>
      </c>
      <c r="Q22" s="27">
        <v>0</v>
      </c>
      <c r="R22" s="27">
        <v>1089.33</v>
      </c>
      <c r="S22" s="27">
        <v>0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ht="10.5">
      <c r="A23" s="27" t="str">
        <f>'Форма 4'!A370</f>
        <v>18.</v>
      </c>
      <c r="B23" s="27">
        <f t="shared" si="0"/>
        <v>47.74</v>
      </c>
      <c r="C23" s="27">
        <v>0</v>
      </c>
      <c r="D23" s="27">
        <v>0</v>
      </c>
      <c r="E23" s="27">
        <v>0</v>
      </c>
      <c r="F23" s="27">
        <v>47.74</v>
      </c>
      <c r="G23" s="27">
        <v>47.74</v>
      </c>
      <c r="H23" s="27">
        <v>0</v>
      </c>
      <c r="I23" s="28">
        <f>'Форма 4'!I370</f>
        <v>0</v>
      </c>
      <c r="J23" s="28">
        <v>0</v>
      </c>
      <c r="K23" s="28">
        <f>'Форма 4'!I371</f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ht="10.5">
      <c r="A24" s="27" t="str">
        <f>'Форма 4'!A390</f>
        <v>19.</v>
      </c>
      <c r="B24" s="27">
        <f t="shared" si="0"/>
        <v>1705.09</v>
      </c>
      <c r="C24" s="27">
        <v>358.77</v>
      </c>
      <c r="D24" s="27">
        <v>1346.32</v>
      </c>
      <c r="E24" s="27">
        <v>138.21</v>
      </c>
      <c r="F24" s="27">
        <v>0</v>
      </c>
      <c r="G24" s="27">
        <v>0</v>
      </c>
      <c r="H24" s="27">
        <v>0</v>
      </c>
      <c r="I24" s="28">
        <f>'Форма 4'!I390</f>
        <v>31.251825</v>
      </c>
      <c r="J24" s="28">
        <v>0</v>
      </c>
      <c r="K24" s="28">
        <f>'Форма 4'!I391</f>
        <v>11.356875</v>
      </c>
      <c r="L24" s="27">
        <v>0</v>
      </c>
      <c r="M24" s="27">
        <v>0</v>
      </c>
      <c r="N24" s="27">
        <v>695.77</v>
      </c>
      <c r="O24" s="27">
        <v>422.43</v>
      </c>
      <c r="P24" s="27">
        <v>502.28</v>
      </c>
      <c r="Q24" s="27">
        <v>193.49</v>
      </c>
      <c r="R24" s="27">
        <v>304.95</v>
      </c>
      <c r="S24" s="27">
        <v>117.48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  <row r="25" spans="1:31" ht="10.5">
      <c r="A25" s="27" t="str">
        <f>'Форма 4'!A411</f>
        <v>20.</v>
      </c>
      <c r="B25" s="27">
        <f t="shared" si="0"/>
        <v>42.17</v>
      </c>
      <c r="C25" s="27">
        <v>0</v>
      </c>
      <c r="D25" s="27">
        <v>0</v>
      </c>
      <c r="E25" s="27">
        <v>0</v>
      </c>
      <c r="F25" s="27">
        <v>42.17</v>
      </c>
      <c r="G25" s="27">
        <v>42.17</v>
      </c>
      <c r="H25" s="27">
        <v>0</v>
      </c>
      <c r="I25" s="28">
        <f>'Форма 4'!I411</f>
        <v>0</v>
      </c>
      <c r="J25" s="28">
        <v>0</v>
      </c>
      <c r="K25" s="28">
        <f>'Форма 4'!I412</f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</row>
    <row r="26" spans="1:31" ht="10.5">
      <c r="A26" s="27" t="str">
        <f>'Форма 4'!A431</f>
        <v>21.</v>
      </c>
      <c r="B26" s="27">
        <f t="shared" si="0"/>
        <v>69.11</v>
      </c>
      <c r="C26" s="27">
        <v>69.11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f>'Форма 4'!I431</f>
        <v>6.877</v>
      </c>
      <c r="J26" s="28">
        <v>0</v>
      </c>
      <c r="K26" s="28">
        <f>'Форма 4'!I432</f>
        <v>0</v>
      </c>
      <c r="L26" s="27">
        <v>0</v>
      </c>
      <c r="M26" s="27">
        <v>0</v>
      </c>
      <c r="N26" s="27">
        <v>55.29</v>
      </c>
      <c r="O26" s="27">
        <v>34.56</v>
      </c>
      <c r="P26" s="27">
        <v>55.29</v>
      </c>
      <c r="Q26" s="27">
        <v>0</v>
      </c>
      <c r="R26" s="27">
        <v>34.56</v>
      </c>
      <c r="S26" s="27">
        <v>0</v>
      </c>
      <c r="T26" s="27">
        <v>0</v>
      </c>
      <c r="U26" s="27">
        <v>0</v>
      </c>
      <c r="V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</row>
    <row r="27" spans="1:31" ht="10.5">
      <c r="A27" s="27" t="str">
        <f>'Форма 4'!A452</f>
        <v>22.</v>
      </c>
      <c r="B27" s="27">
        <f t="shared" si="0"/>
        <v>39.12</v>
      </c>
      <c r="C27" s="27">
        <v>39.12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8">
        <f>'Форма 4'!I452</f>
        <v>3.9675</v>
      </c>
      <c r="J27" s="28">
        <v>0</v>
      </c>
      <c r="K27" s="28">
        <f>'Форма 4'!I453</f>
        <v>0</v>
      </c>
      <c r="L27" s="27">
        <v>0</v>
      </c>
      <c r="M27" s="27">
        <v>0</v>
      </c>
      <c r="N27" s="27">
        <v>25.82</v>
      </c>
      <c r="O27" s="27">
        <v>0</v>
      </c>
      <c r="P27" s="27">
        <v>25.82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2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193</v>
      </c>
      <c r="C1" s="29" t="s">
        <v>194</v>
      </c>
      <c r="D1" s="29" t="s">
        <v>195</v>
      </c>
      <c r="E1" s="29" t="s">
        <v>196</v>
      </c>
      <c r="F1" s="29" t="s">
        <v>197</v>
      </c>
      <c r="G1" s="29" t="s">
        <v>198</v>
      </c>
      <c r="H1" s="29" t="s">
        <v>199</v>
      </c>
      <c r="I1" s="29" t="s">
        <v>200</v>
      </c>
      <c r="J1" s="29" t="s">
        <v>201</v>
      </c>
      <c r="K1" s="29" t="s">
        <v>202</v>
      </c>
      <c r="L1" s="29" t="s">
        <v>203</v>
      </c>
      <c r="M1" s="29" t="s">
        <v>204</v>
      </c>
      <c r="N1" s="29" t="s">
        <v>205</v>
      </c>
      <c r="O1" s="29" t="s">
        <v>206</v>
      </c>
      <c r="P1" s="29" t="s">
        <v>207</v>
      </c>
      <c r="Q1" s="29" t="s">
        <v>208</v>
      </c>
      <c r="R1" s="29" t="s">
        <v>209</v>
      </c>
      <c r="S1" s="29" t="s">
        <v>210</v>
      </c>
      <c r="T1" s="29" t="s">
        <v>211</v>
      </c>
      <c r="U1" s="29" t="s">
        <v>212</v>
      </c>
      <c r="V1" s="29" t="s">
        <v>213</v>
      </c>
      <c r="X1" s="29" t="s">
        <v>214</v>
      </c>
      <c r="Y1" s="29" t="s">
        <v>215</v>
      </c>
      <c r="Z1" s="29" t="s">
        <v>216</v>
      </c>
      <c r="AA1" s="29" t="s">
        <v>217</v>
      </c>
      <c r="AB1" s="29" t="s">
        <v>218</v>
      </c>
      <c r="AC1" s="29" t="s">
        <v>219</v>
      </c>
      <c r="AD1" s="29" t="s">
        <v>220</v>
      </c>
      <c r="AE1" s="29" t="s">
        <v>221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222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223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31" t="str">
        <f>'Форма 4'!A28</f>
        <v>1.</v>
      </c>
      <c r="B6" s="31">
        <f aca="true" t="shared" si="0" ref="B6:B27">ROUND(C6+D6+F6,0)</f>
        <v>1484</v>
      </c>
      <c r="C6" s="31">
        <f>ROUND('Форма 4'!C28*'Базовые цены за единицу'!C6,0)</f>
        <v>384</v>
      </c>
      <c r="D6" s="31">
        <f>ROUND('Форма 4'!C28*'Базовые цены за единицу'!D6,0)</f>
        <v>1100</v>
      </c>
      <c r="E6" s="31">
        <f>ROUND('Форма 4'!C28*'Базовые цены за единицу'!E6,0)</f>
        <v>202</v>
      </c>
      <c r="F6" s="31">
        <f>ROUND('Форма 4'!C28*'Базовые цены за единицу'!F6,0)</f>
        <v>0</v>
      </c>
      <c r="G6" s="31">
        <f>ROUND('Форма 4'!C28*'Базовые цены за единицу'!G6,0)</f>
        <v>0</v>
      </c>
      <c r="H6" s="31">
        <f>ROUND('Форма 4'!C28*'Базовые цены за единицу'!H6,0)</f>
        <v>0</v>
      </c>
      <c r="I6" s="32">
        <f>ОКРУГЛВСЕ('Форма 4'!C28*'Базовые цены за единицу'!I6,8)</f>
        <v>35.5856</v>
      </c>
      <c r="J6" s="28">
        <f>ОКРУГЛВСЕ('Форма 4'!C28*'Базовые цены за единицу'!J6,8)</f>
        <v>0</v>
      </c>
      <c r="K6" s="32">
        <f>ОКРУГЛВСЕ('Форма 4'!C28*'Базовые цены за единицу'!K6,8)</f>
        <v>16.5968</v>
      </c>
      <c r="L6" s="31">
        <f>ROUND('Форма 4'!C28*'Базовые цены за единицу'!L6,0)</f>
        <v>0</v>
      </c>
      <c r="M6" s="31">
        <f>ROUND('Форма 4'!C28*'Базовые цены за единицу'!M6,0)</f>
        <v>0</v>
      </c>
      <c r="N6" s="31">
        <f>ROUND((C6+E6)*'Форма 4'!C41/100,0)</f>
        <v>580</v>
      </c>
      <c r="O6" s="31">
        <f>ROUND((C6+E6)*'Форма 4'!C44/100,0)</f>
        <v>352</v>
      </c>
      <c r="P6" s="31">
        <f>ROUND('Форма 4'!C28*'Базовые цены за единицу'!P6,0)</f>
        <v>380</v>
      </c>
      <c r="Q6" s="31">
        <f>ROUND('Форма 4'!C28*'Базовые цены за единицу'!Q6,0)</f>
        <v>200</v>
      </c>
      <c r="R6" s="31">
        <f>ROUND('Форма 4'!C28*'Базовые цены за единицу'!R6,0)</f>
        <v>230</v>
      </c>
      <c r="S6" s="31">
        <f>ROUND('Форма 4'!C28*'Базовые цены за единицу'!S6,0)</f>
        <v>121</v>
      </c>
      <c r="T6" s="31">
        <f>ROUND('Форма 4'!C28*'Базовые цены за единицу'!T6,0)</f>
        <v>0</v>
      </c>
      <c r="U6" s="31">
        <f>ROUND('Форма 4'!C28*'Базовые цены за единицу'!U6,0)</f>
        <v>0</v>
      </c>
      <c r="V6" s="31">
        <f>ROUND('Форма 4'!C28*'Базовые цены за единицу'!V6,0)</f>
        <v>0</v>
      </c>
      <c r="X6" s="27">
        <f>ROUND('Форма 4'!C28*'Базовые цены за единицу'!X6,0)</f>
        <v>0</v>
      </c>
      <c r="Y6" s="27">
        <f>IF(Определители!I6="9",ROUND((C6+E6)*(Начисления!M6/100)*('Форма 4'!C41/100),0),0)</f>
        <v>0</v>
      </c>
      <c r="Z6" s="27">
        <f>IF(Определители!I6="9",ROUND((C6+E6)*(100-Начисления!M6/100)*('Форма 4'!C41/100),0),0)</f>
        <v>0</v>
      </c>
      <c r="AA6" s="27">
        <f>IF(Определители!I6="9",ROUND((C6+E6)*(Начисления!M6/100)*('Форма 4'!C44/100),0),0)</f>
        <v>0</v>
      </c>
      <c r="AB6" s="27">
        <f>IF(Определители!I6="9",ROUND((C6+E6)*(100-Начисления!M6/100)*('Форма 4'!C44/100),0),0)</f>
        <v>0</v>
      </c>
      <c r="AC6" s="27">
        <f>IF(Определители!I6="9",ROUND(B6*Начисления!M6/100,0),0)</f>
        <v>0</v>
      </c>
      <c r="AD6" s="27">
        <f>IF(Определители!I6="9",ROUND(B6*(100-Начисления!M6)/100,0),0)</f>
        <v>0</v>
      </c>
      <c r="AE6" s="27">
        <f>ROUND('Форма 4'!C28*'Базовые цены за единицу'!AE6,0)</f>
        <v>0</v>
      </c>
    </row>
    <row r="7" spans="1:31" ht="10.5">
      <c r="A7" s="31" t="str">
        <f>'Форма 4'!A48</f>
        <v>2.</v>
      </c>
      <c r="B7" s="31">
        <f t="shared" si="0"/>
        <v>26</v>
      </c>
      <c r="C7" s="31">
        <f>ROUND('Форма 4'!C48*'Базовые цены за единицу'!C7,0)</f>
        <v>0</v>
      </c>
      <c r="D7" s="31">
        <f>ROUND('Форма 4'!C48*'Базовые цены за единицу'!D7,0)</f>
        <v>26</v>
      </c>
      <c r="E7" s="31">
        <f>ROUND('Форма 4'!C48*'Базовые цены за единицу'!E7,0)</f>
        <v>0</v>
      </c>
      <c r="F7" s="31">
        <f>ROUND('Форма 4'!C48*'Базовые цены за единицу'!F7,0)</f>
        <v>0</v>
      </c>
      <c r="G7" s="31">
        <f>ROUND('Форма 4'!C48*'Базовые цены за единицу'!G7,0)</f>
        <v>0</v>
      </c>
      <c r="H7" s="31">
        <f>ROUND('Форма 4'!C48*'Базовые цены за единицу'!H7,0)</f>
        <v>0</v>
      </c>
      <c r="I7" s="32">
        <f>ОКРУГЛВСЕ('Форма 4'!C48*'Базовые цены за единицу'!I7,8)</f>
        <v>0</v>
      </c>
      <c r="J7" s="28">
        <f>ОКРУГЛВСЕ('Форма 4'!C48*'Базовые цены за единицу'!J7,8)</f>
        <v>0</v>
      </c>
      <c r="K7" s="32">
        <f>ОКРУГЛВСЕ('Форма 4'!C48*'Базовые цены за единицу'!K7,8)</f>
        <v>0</v>
      </c>
      <c r="L7" s="31">
        <f>ROUND('Форма 4'!C48*'Базовые цены за единицу'!L7,0)</f>
        <v>0</v>
      </c>
      <c r="M7" s="31">
        <f>ROUND('Форма 4'!C48*'Базовые цены за единицу'!M7,0)</f>
        <v>0</v>
      </c>
      <c r="N7" s="31">
        <f>ROUND((C7+E7)*'Форма 4'!C60/100,0)</f>
        <v>0</v>
      </c>
      <c r="O7" s="31">
        <f>ROUND((C7+E7)*'Форма 4'!C63/100,0)</f>
        <v>0</v>
      </c>
      <c r="P7" s="31">
        <f>ROUND('Форма 4'!C48*'Базовые цены за единицу'!P7,0)</f>
        <v>0</v>
      </c>
      <c r="Q7" s="31">
        <f>ROUND('Форма 4'!C48*'Базовые цены за единицу'!Q7,0)</f>
        <v>0</v>
      </c>
      <c r="R7" s="31">
        <f>ROUND('Форма 4'!C48*'Базовые цены за единицу'!R7,0)</f>
        <v>0</v>
      </c>
      <c r="S7" s="31">
        <f>ROUND('Форма 4'!C48*'Базовые цены за единицу'!S7,0)</f>
        <v>0</v>
      </c>
      <c r="T7" s="31">
        <f>ROUND('Форма 4'!C48*'Базовые цены за единицу'!T7,0)</f>
        <v>0</v>
      </c>
      <c r="U7" s="31">
        <f>ROUND('Форма 4'!C48*'Базовые цены за единицу'!U7,0)</f>
        <v>0</v>
      </c>
      <c r="V7" s="31">
        <f>ROUND('Форма 4'!C48*'Базовые цены за единицу'!V7,0)</f>
        <v>0</v>
      </c>
      <c r="X7" s="27">
        <f>ROUND('Форма 4'!C48*'Базовые цены за единицу'!X7,0)</f>
        <v>0</v>
      </c>
      <c r="Y7" s="27">
        <f>IF(Определители!I7="9",ROUND((C7+E7)*(Начисления!M7/100)*('Форма 4'!C60/100),0),0)</f>
        <v>0</v>
      </c>
      <c r="Z7" s="27">
        <f>IF(Определители!I7="9",ROUND((C7+E7)*(100-Начисления!M7/100)*('Форма 4'!C60/100),0),0)</f>
        <v>0</v>
      </c>
      <c r="AA7" s="27">
        <f>IF(Определители!I7="9",ROUND((C7+E7)*(Начисления!M7/100)*('Форма 4'!C63/100),0),0)</f>
        <v>0</v>
      </c>
      <c r="AB7" s="27">
        <f>IF(Определители!I7="9",ROUND((C7+E7)*(100-Начисления!M7/100)*('Форма 4'!C63/100),0),0)</f>
        <v>0</v>
      </c>
      <c r="AC7" s="27">
        <f>IF(Определители!I7="9",ROUND(B7*Начисления!M7/100,0),0)</f>
        <v>0</v>
      </c>
      <c r="AD7" s="27">
        <f>IF(Определители!I7="9",ROUND(B7*(100-Начисления!M7)/100,0),0)</f>
        <v>0</v>
      </c>
      <c r="AE7" s="27">
        <f>ROUND('Форма 4'!C48*'Базовые цены за единицу'!AE7,0)</f>
        <v>0</v>
      </c>
    </row>
    <row r="8" spans="1:31" ht="10.5">
      <c r="A8" s="31" t="str">
        <f>'Форма 4'!A67</f>
        <v>3.</v>
      </c>
      <c r="B8" s="31">
        <f t="shared" si="0"/>
        <v>260</v>
      </c>
      <c r="C8" s="31">
        <f>ROUND('Форма 4'!C67*'Базовые цены за единицу'!C8,0)</f>
        <v>0</v>
      </c>
      <c r="D8" s="31">
        <f>ROUND('Форма 4'!C67*'Базовые цены за единицу'!D8,0)</f>
        <v>0</v>
      </c>
      <c r="E8" s="31">
        <f>ROUND('Форма 4'!C67*'Базовые цены за единицу'!E8,0)</f>
        <v>0</v>
      </c>
      <c r="F8" s="31">
        <f>ROUND('Форма 4'!C67*'Базовые цены за единицу'!F8,0)</f>
        <v>260</v>
      </c>
      <c r="G8" s="31">
        <f>ROUND('Форма 4'!C67*'Базовые цены за единицу'!G8,0)</f>
        <v>0</v>
      </c>
      <c r="H8" s="31">
        <f>ROUND('Форма 4'!C67*'Базовые цены за единицу'!H8,0)</f>
        <v>0</v>
      </c>
      <c r="I8" s="32">
        <f>ОКРУГЛВСЕ('Форма 4'!C67*'Базовые цены за единицу'!I8,8)</f>
        <v>0</v>
      </c>
      <c r="J8" s="28">
        <f>ОКРУГЛВСЕ('Форма 4'!C67*'Базовые цены за единицу'!J8,8)</f>
        <v>0</v>
      </c>
      <c r="K8" s="32">
        <f>ОКРУГЛВСЕ('Форма 4'!C67*'Базовые цены за единицу'!K8,8)</f>
        <v>0</v>
      </c>
      <c r="L8" s="31">
        <f>ROUND('Форма 4'!C67*'Базовые цены за единицу'!L8,0)</f>
        <v>0</v>
      </c>
      <c r="M8" s="31">
        <f>ROUND('Форма 4'!C67*'Базовые цены за единицу'!M8,0)</f>
        <v>0</v>
      </c>
      <c r="N8" s="31">
        <f>ROUND((C8+E8)*'Форма 4'!C79/100,0)</f>
        <v>0</v>
      </c>
      <c r="O8" s="31">
        <f>ROUND((C8+E8)*'Форма 4'!C82/100,0)</f>
        <v>0</v>
      </c>
      <c r="P8" s="31">
        <f>ROUND('Форма 4'!C67*'Базовые цены за единицу'!P8,0)</f>
        <v>0</v>
      </c>
      <c r="Q8" s="31">
        <f>ROUND('Форма 4'!C67*'Базовые цены за единицу'!Q8,0)</f>
        <v>0</v>
      </c>
      <c r="R8" s="31">
        <f>ROUND('Форма 4'!C67*'Базовые цены за единицу'!R8,0)</f>
        <v>0</v>
      </c>
      <c r="S8" s="31">
        <f>ROUND('Форма 4'!C67*'Базовые цены за единицу'!S8,0)</f>
        <v>0</v>
      </c>
      <c r="T8" s="31">
        <f>ROUND('Форма 4'!C67*'Базовые цены за единицу'!T8,0)</f>
        <v>0</v>
      </c>
      <c r="U8" s="31">
        <f>ROUND('Форма 4'!C67*'Базовые цены за единицу'!U8,0)</f>
        <v>0</v>
      </c>
      <c r="V8" s="31">
        <f>ROUND('Форма 4'!C67*'Базовые цены за единицу'!V8,0)</f>
        <v>0</v>
      </c>
      <c r="X8" s="27">
        <f>ROUND('Форма 4'!C67*'Базовые цены за единицу'!X8,0)</f>
        <v>0</v>
      </c>
      <c r="Y8" s="27">
        <f>IF(Определители!I8="9",ROUND((C8+E8)*(Начисления!M8/100)*('Форма 4'!C79/100),0),0)</f>
        <v>0</v>
      </c>
      <c r="Z8" s="27">
        <f>IF(Определители!I8="9",ROUND((C8+E8)*(100-Начисления!M8/100)*('Форма 4'!C79/100),0),0)</f>
        <v>0</v>
      </c>
      <c r="AA8" s="27">
        <f>IF(Определители!I8="9",ROUND((C8+E8)*(Начисления!M8/100)*('Форма 4'!C82/100),0),0)</f>
        <v>0</v>
      </c>
      <c r="AB8" s="27">
        <f>IF(Определители!I8="9",ROUND((C8+E8)*(100-Начисления!M8/100)*('Форма 4'!C82/100),0),0)</f>
        <v>0</v>
      </c>
      <c r="AC8" s="27">
        <f>IF(Определители!I8="9",ROUND(B8*Начисления!M8/100,0),0)</f>
        <v>0</v>
      </c>
      <c r="AD8" s="27">
        <f>IF(Определители!I8="9",ROUND(B8*(100-Начисления!M8)/100,0),0)</f>
        <v>0</v>
      </c>
      <c r="AE8" s="27">
        <f>ROUND('Форма 4'!C67*'Базовые цены за единицу'!AE8,0)</f>
        <v>0</v>
      </c>
    </row>
    <row r="9" spans="1:31" ht="10.5">
      <c r="A9" s="31" t="str">
        <f>'Форма 4'!A86</f>
        <v>4.</v>
      </c>
      <c r="B9" s="31">
        <f t="shared" si="0"/>
        <v>2629</v>
      </c>
      <c r="C9" s="31">
        <f>ROUND('Форма 4'!C86*'Базовые цены за единицу'!C9,0)</f>
        <v>2629</v>
      </c>
      <c r="D9" s="31">
        <f>ROUND('Форма 4'!C86*'Базовые цены за единицу'!D9,0)</f>
        <v>0</v>
      </c>
      <c r="E9" s="31">
        <f>ROUND('Форма 4'!C86*'Базовые цены за единицу'!E9,0)</f>
        <v>0</v>
      </c>
      <c r="F9" s="31">
        <f>ROUND('Форма 4'!C86*'Базовые цены за единицу'!F9,0)</f>
        <v>0</v>
      </c>
      <c r="G9" s="31">
        <f>ROUND('Форма 4'!C86*'Базовые цены за единицу'!G9,0)</f>
        <v>0</v>
      </c>
      <c r="H9" s="31">
        <f>ROUND('Форма 4'!C86*'Базовые цены за единицу'!H9,0)</f>
        <v>0</v>
      </c>
      <c r="I9" s="32">
        <f>ОКРУГЛВСЕ('Форма 4'!C86*'Базовые цены за единицу'!I9,8)</f>
        <v>225.7956</v>
      </c>
      <c r="J9" s="28">
        <f>ОКРУГЛВСЕ('Форма 4'!C86*'Базовые цены за единицу'!J9,8)</f>
        <v>0</v>
      </c>
      <c r="K9" s="32">
        <f>ОКРУГЛВСЕ('Форма 4'!C86*'Базовые цены за единицу'!K9,8)</f>
        <v>0</v>
      </c>
      <c r="L9" s="31">
        <f>ROUND('Форма 4'!C86*'Базовые цены за единицу'!L9,0)</f>
        <v>0</v>
      </c>
      <c r="M9" s="31">
        <f>ROUND('Форма 4'!C86*'Базовые цены за единицу'!M9,0)</f>
        <v>0</v>
      </c>
      <c r="N9" s="31">
        <f>ROUND((C9+E9)*'Форма 4'!C99/100,0)</f>
        <v>2129</v>
      </c>
      <c r="O9" s="31">
        <f>ROUND((C9+E9)*'Форма 4'!C102/100,0)</f>
        <v>1577</v>
      </c>
      <c r="P9" s="31">
        <f>ROUND('Форма 4'!C86*'Базовые цены за единицу'!P9,0)</f>
        <v>2130</v>
      </c>
      <c r="Q9" s="31">
        <f>ROUND('Форма 4'!C86*'Базовые цены за единицу'!Q9,0)</f>
        <v>0</v>
      </c>
      <c r="R9" s="31">
        <f>ROUND('Форма 4'!C86*'Базовые цены за единицу'!R9,0)</f>
        <v>1577</v>
      </c>
      <c r="S9" s="31">
        <f>ROUND('Форма 4'!C86*'Базовые цены за единицу'!S9,0)</f>
        <v>0</v>
      </c>
      <c r="T9" s="31">
        <f>ROUND('Форма 4'!C86*'Базовые цены за единицу'!T9,0)</f>
        <v>0</v>
      </c>
      <c r="U9" s="31">
        <f>ROUND('Форма 4'!C86*'Базовые цены за единицу'!U9,0)</f>
        <v>0</v>
      </c>
      <c r="V9" s="31">
        <f>ROUND('Форма 4'!C86*'Базовые цены за единицу'!V9,0)</f>
        <v>0</v>
      </c>
      <c r="X9" s="27">
        <f>ROUND('Форма 4'!C86*'Базовые цены за единицу'!X9,0)</f>
        <v>0</v>
      </c>
      <c r="Y9" s="27">
        <f>IF(Определители!I9="9",ROUND((C9+E9)*(Начисления!M9/100)*('Форма 4'!C99/100),0),0)</f>
        <v>0</v>
      </c>
      <c r="Z9" s="27">
        <f>IF(Определители!I9="9",ROUND((C9+E9)*(100-Начисления!M9/100)*('Форма 4'!C99/100),0),0)</f>
        <v>0</v>
      </c>
      <c r="AA9" s="27">
        <f>IF(Определители!I9="9",ROUND((C9+E9)*(Начисления!M9/100)*('Форма 4'!C102/100),0),0)</f>
        <v>0</v>
      </c>
      <c r="AB9" s="27">
        <f>IF(Определители!I9="9",ROUND((C9+E9)*(100-Начисления!M9/100)*('Форма 4'!C102/100),0),0)</f>
        <v>0</v>
      </c>
      <c r="AC9" s="27">
        <f>IF(Определители!I9="9",ROUND(B9*Начисления!M9/100,0),0)</f>
        <v>0</v>
      </c>
      <c r="AD9" s="27">
        <f>IF(Определители!I9="9",ROUND(B9*(100-Начисления!M9)/100,0),0)</f>
        <v>0</v>
      </c>
      <c r="AE9" s="27">
        <f>ROUND('Форма 4'!C86*'Базовые цены за единицу'!AE9,0)</f>
        <v>0</v>
      </c>
    </row>
    <row r="10" spans="1:31" ht="10.5">
      <c r="A10" s="31" t="str">
        <f>'Форма 4'!A106</f>
        <v>5.</v>
      </c>
      <c r="B10" s="31">
        <f t="shared" si="0"/>
        <v>9743</v>
      </c>
      <c r="C10" s="31">
        <f>ROUND('Форма 4'!C106*'Базовые цены за единицу'!C10,0)</f>
        <v>1139</v>
      </c>
      <c r="D10" s="31">
        <f>ROUND('Форма 4'!C106*'Базовые цены за единицу'!D10,0)</f>
        <v>8604</v>
      </c>
      <c r="E10" s="31">
        <f>ROUND('Форма 4'!C106*'Базовые цены за единицу'!E10,0)</f>
        <v>963</v>
      </c>
      <c r="F10" s="31">
        <f>ROUND('Форма 4'!C106*'Базовые цены за единицу'!F10,0)</f>
        <v>0</v>
      </c>
      <c r="G10" s="31">
        <f>ROUND('Форма 4'!C106*'Базовые цены за единицу'!G10,0)</f>
        <v>0</v>
      </c>
      <c r="H10" s="31">
        <f>ROUND('Форма 4'!C106*'Базовые цены за единицу'!H10,0)</f>
        <v>0</v>
      </c>
      <c r="I10" s="32">
        <f>ОКРУГЛВСЕ('Форма 4'!C106*'Базовые цены за единицу'!I10,8)</f>
        <v>97.84476</v>
      </c>
      <c r="J10" s="28">
        <f>ОКРУГЛВСЕ('Форма 4'!C106*'Базовые цены за единицу'!J10,8)</f>
        <v>0</v>
      </c>
      <c r="K10" s="32">
        <f>ОКРУГЛВСЕ('Форма 4'!C106*'Базовые цены за единицу'!K10,8)</f>
        <v>79.083</v>
      </c>
      <c r="L10" s="31">
        <f>ROUND('Форма 4'!C106*'Базовые цены за единицу'!L10,0)</f>
        <v>0</v>
      </c>
      <c r="M10" s="31">
        <f>ROUND('Форма 4'!C106*'Базовые цены за единицу'!M10,0)</f>
        <v>0</v>
      </c>
      <c r="N10" s="31">
        <f>ROUND((C10+E10)*'Форма 4'!C120/100,0)</f>
        <v>1703</v>
      </c>
      <c r="O10" s="31">
        <f>ROUND((C10+E10)*'Форма 4'!C123/100,0)</f>
        <v>1261</v>
      </c>
      <c r="P10" s="31">
        <f>ROUND('Форма 4'!C106*'Базовые цены за единицу'!P10,0)</f>
        <v>923</v>
      </c>
      <c r="Q10" s="31">
        <f>ROUND('Форма 4'!C106*'Базовые цены за единицу'!Q10,0)</f>
        <v>781</v>
      </c>
      <c r="R10" s="31">
        <f>ROUND('Форма 4'!C106*'Базовые цены за единицу'!R10,0)</f>
        <v>684</v>
      </c>
      <c r="S10" s="31">
        <f>ROUND('Форма 4'!C106*'Базовые цены за единицу'!S10,0)</f>
        <v>579</v>
      </c>
      <c r="T10" s="31">
        <f>ROUND('Форма 4'!C106*'Базовые цены за единицу'!T10,0)</f>
        <v>0</v>
      </c>
      <c r="U10" s="31">
        <f>ROUND('Форма 4'!C106*'Базовые цены за единицу'!U10,0)</f>
        <v>0</v>
      </c>
      <c r="V10" s="31">
        <f>ROUND('Форма 4'!C106*'Базовые цены за единицу'!V10,0)</f>
        <v>0</v>
      </c>
      <c r="X10" s="27">
        <f>ROUND('Форма 4'!C106*'Базовые цены за единицу'!X10,0)</f>
        <v>0</v>
      </c>
      <c r="Y10" s="27">
        <f>IF(Определители!I10="9",ROUND((C10+E10)*(Начисления!M10/100)*('Форма 4'!C120/100),0),0)</f>
        <v>0</v>
      </c>
      <c r="Z10" s="27">
        <f>IF(Определители!I10="9",ROUND((C10+E10)*(100-Начисления!M10/100)*('Форма 4'!C120/100),0),0)</f>
        <v>0</v>
      </c>
      <c r="AA10" s="27">
        <f>IF(Определители!I10="9",ROUND((C10+E10)*(Начисления!M10/100)*('Форма 4'!C123/100),0),0)</f>
        <v>0</v>
      </c>
      <c r="AB10" s="27">
        <f>IF(Определители!I10="9",ROUND((C10+E10)*(100-Начисления!M10/100)*('Форма 4'!C123/100),0),0)</f>
        <v>0</v>
      </c>
      <c r="AC10" s="27">
        <f>IF(Определители!I10="9",ROUND(B10*Начисления!M10/100,0),0)</f>
        <v>0</v>
      </c>
      <c r="AD10" s="27">
        <f>IF(Определители!I10="9",ROUND(B10*(100-Начисления!M10)/100,0),0)</f>
        <v>0</v>
      </c>
      <c r="AE10" s="27">
        <f>ROUND('Форма 4'!C106*'Базовые цены за единицу'!AE10,0)</f>
        <v>0</v>
      </c>
    </row>
    <row r="11" spans="1:31" ht="10.5">
      <c r="A11" s="31" t="str">
        <f>'Форма 4'!A127</f>
        <v>6.</v>
      </c>
      <c r="B11" s="31">
        <f t="shared" si="0"/>
        <v>9863</v>
      </c>
      <c r="C11" s="31">
        <f>ROUND('Форма 4'!C127*'Базовые цены за единицу'!C11,0)</f>
        <v>3788</v>
      </c>
      <c r="D11" s="31">
        <f>ROUND('Форма 4'!C127*'Базовые цены за единицу'!D11,0)</f>
        <v>119</v>
      </c>
      <c r="E11" s="31">
        <f>ROUND('Форма 4'!C127*'Базовые цены за единицу'!E11,0)</f>
        <v>43</v>
      </c>
      <c r="F11" s="31">
        <f>ROUND('Форма 4'!C127*'Базовые цены за единицу'!F11,0)</f>
        <v>5956</v>
      </c>
      <c r="G11" s="31">
        <f>ROUND('Форма 4'!C127*'Базовые цены за единицу'!G11,0)</f>
        <v>0</v>
      </c>
      <c r="H11" s="31">
        <f>ROUND('Форма 4'!C127*'Базовые цены за единицу'!H11,0)</f>
        <v>0</v>
      </c>
      <c r="I11" s="32">
        <f>ОКРУГЛВСЕ('Форма 4'!C127*'Базовые цены за единицу'!I11,8)</f>
        <v>326.02377</v>
      </c>
      <c r="J11" s="28">
        <f>ОКРУГЛВСЕ('Форма 4'!C127*'Базовые цены за единицу'!J11,8)</f>
        <v>0</v>
      </c>
      <c r="K11" s="32">
        <f>ОКРУГЛВСЕ('Форма 4'!C127*'Базовые цены за единицу'!K11,8)</f>
        <v>3.92688</v>
      </c>
      <c r="L11" s="31">
        <f>ROUND('Форма 4'!C127*'Базовые цены за единицу'!L11,0)</f>
        <v>0</v>
      </c>
      <c r="M11" s="31">
        <f>ROUND('Форма 4'!C127*'Базовые цены за единицу'!M11,0)</f>
        <v>0</v>
      </c>
      <c r="N11" s="31">
        <f>ROUND((C11+E11)*'Форма 4'!C141/100,0)</f>
        <v>3639</v>
      </c>
      <c r="O11" s="31">
        <f>ROUND((C11+E11)*'Форма 4'!C144/100,0)</f>
        <v>1801</v>
      </c>
      <c r="P11" s="31">
        <f>ROUND('Форма 4'!C127*'Базовые цены за единицу'!P11,0)</f>
        <v>3599</v>
      </c>
      <c r="Q11" s="31">
        <f>ROUND('Форма 4'!C127*'Базовые цены за единицу'!Q11,0)</f>
        <v>41</v>
      </c>
      <c r="R11" s="31">
        <f>ROUND('Форма 4'!C127*'Базовые цены за единицу'!R11,0)</f>
        <v>1781</v>
      </c>
      <c r="S11" s="31">
        <f>ROUND('Форма 4'!C127*'Базовые цены за единицу'!S11,0)</f>
        <v>20</v>
      </c>
      <c r="T11" s="31">
        <f>ROUND('Форма 4'!C127*'Базовые цены за единицу'!T11,0)</f>
        <v>0</v>
      </c>
      <c r="U11" s="31">
        <f>ROUND('Форма 4'!C127*'Базовые цены за единицу'!U11,0)</f>
        <v>0</v>
      </c>
      <c r="V11" s="31">
        <f>ROUND('Форма 4'!C127*'Базовые цены за единицу'!V11,0)</f>
        <v>0</v>
      </c>
      <c r="X11" s="27">
        <f>ROUND('Форма 4'!C127*'Базовые цены за единицу'!X11,0)</f>
        <v>0</v>
      </c>
      <c r="Y11" s="27">
        <f>IF(Определители!I11="9",ROUND((C11+E11)*(Начисления!M11/100)*('Форма 4'!C141/100),0),0)</f>
        <v>0</v>
      </c>
      <c r="Z11" s="27">
        <f>IF(Определители!I11="9",ROUND((C11+E11)*(100-Начисления!M11/100)*('Форма 4'!C141/100),0),0)</f>
        <v>0</v>
      </c>
      <c r="AA11" s="27">
        <f>IF(Определители!I11="9",ROUND((C11+E11)*(Начисления!M11/100)*('Форма 4'!C144/100),0),0)</f>
        <v>0</v>
      </c>
      <c r="AB11" s="27">
        <f>IF(Определители!I11="9",ROUND((C11+E11)*(100-Начисления!M11/100)*('Форма 4'!C144/100),0),0)</f>
        <v>0</v>
      </c>
      <c r="AC11" s="27">
        <f>IF(Определители!I11="9",ROUND(B11*Начисления!M11/100,0),0)</f>
        <v>0</v>
      </c>
      <c r="AD11" s="27">
        <f>IF(Определители!I11="9",ROUND(B11*(100-Начисления!M11)/100,0),0)</f>
        <v>0</v>
      </c>
      <c r="AE11" s="27">
        <f>ROUND('Форма 4'!C127*'Базовые цены за единицу'!AE11,0)</f>
        <v>0</v>
      </c>
    </row>
    <row r="12" spans="1:31" ht="10.5">
      <c r="A12" s="31" t="str">
        <f>'Форма 4'!A148</f>
        <v>7.</v>
      </c>
      <c r="B12" s="31">
        <f t="shared" si="0"/>
        <v>60819</v>
      </c>
      <c r="C12" s="31">
        <f>ROUND('Форма 4'!C148*'Базовые цены за единицу'!C12,0)</f>
        <v>0</v>
      </c>
      <c r="D12" s="31">
        <f>ROUND('Форма 4'!C148*'Базовые цены за единицу'!D12,0)</f>
        <v>0</v>
      </c>
      <c r="E12" s="31">
        <f>ROUND('Форма 4'!C148*'Базовые цены за единицу'!E12,0)</f>
        <v>0</v>
      </c>
      <c r="F12" s="31">
        <f>ROUND('Форма 4'!C148*'Базовые цены за единицу'!F12,0)</f>
        <v>60819</v>
      </c>
      <c r="G12" s="31">
        <f>ROUND('Форма 4'!C148*'Базовые цены за единицу'!G12,0)</f>
        <v>60819</v>
      </c>
      <c r="H12" s="31">
        <f>ROUND('Форма 4'!C148*'Базовые цены за единицу'!H12,0)</f>
        <v>0</v>
      </c>
      <c r="I12" s="32">
        <f>ОКРУГЛВСЕ('Форма 4'!C148*'Базовые цены за единицу'!I12,8)</f>
        <v>0</v>
      </c>
      <c r="J12" s="28">
        <f>ОКРУГЛВСЕ('Форма 4'!C148*'Базовые цены за единицу'!J12,8)</f>
        <v>0</v>
      </c>
      <c r="K12" s="32">
        <f>ОКРУГЛВСЕ('Форма 4'!C148*'Базовые цены за единицу'!K12,8)</f>
        <v>0</v>
      </c>
      <c r="L12" s="31">
        <f>ROUND('Форма 4'!C148*'Базовые цены за единицу'!L12,0)</f>
        <v>0</v>
      </c>
      <c r="M12" s="31">
        <f>ROUND('Форма 4'!C148*'Базовые цены за единицу'!M12,0)</f>
        <v>0</v>
      </c>
      <c r="N12" s="31">
        <f>ROUND((C12+E12)*'Форма 4'!C161/100,0)</f>
        <v>0</v>
      </c>
      <c r="O12" s="31">
        <f>ROUND((C12+E12)*'Форма 4'!C164/100,0)</f>
        <v>0</v>
      </c>
      <c r="P12" s="31">
        <f>ROUND('Форма 4'!C148*'Базовые цены за единицу'!P12,0)</f>
        <v>0</v>
      </c>
      <c r="Q12" s="31">
        <f>ROUND('Форма 4'!C148*'Базовые цены за единицу'!Q12,0)</f>
        <v>0</v>
      </c>
      <c r="R12" s="31">
        <f>ROUND('Форма 4'!C148*'Базовые цены за единицу'!R12,0)</f>
        <v>0</v>
      </c>
      <c r="S12" s="31">
        <f>ROUND('Форма 4'!C148*'Базовые цены за единицу'!S12,0)</f>
        <v>0</v>
      </c>
      <c r="T12" s="31">
        <f>ROUND('Форма 4'!C148*'Базовые цены за единицу'!T12,0)</f>
        <v>0</v>
      </c>
      <c r="U12" s="31">
        <f>ROUND('Форма 4'!C148*'Базовые цены за единицу'!U12,0)</f>
        <v>0</v>
      </c>
      <c r="V12" s="31">
        <f>ROUND('Форма 4'!C148*'Базовые цены за единицу'!V12,0)</f>
        <v>0</v>
      </c>
      <c r="X12" s="27">
        <f>ROUND('Форма 4'!C148*'Базовые цены за единицу'!X12,0)</f>
        <v>0</v>
      </c>
      <c r="Y12" s="27">
        <f>IF(Определители!I12="9",ROUND((C12+E12)*(Начисления!M12/100)*('Форма 4'!C161/100),0),0)</f>
        <v>0</v>
      </c>
      <c r="Z12" s="27">
        <f>IF(Определители!I12="9",ROUND((C12+E12)*(100-Начисления!M12/100)*('Форма 4'!C161/100),0),0)</f>
        <v>0</v>
      </c>
      <c r="AA12" s="27">
        <f>IF(Определители!I12="9",ROUND((C12+E12)*(Начисления!M12/100)*('Форма 4'!C164/100),0),0)</f>
        <v>0</v>
      </c>
      <c r="AB12" s="27">
        <f>IF(Определители!I12="9",ROUND((C12+E12)*(100-Начисления!M12/100)*('Форма 4'!C164/100),0),0)</f>
        <v>0</v>
      </c>
      <c r="AC12" s="27">
        <f>IF(Определители!I12="9",ROUND(B12*Начисления!M12/100,0),0)</f>
        <v>0</v>
      </c>
      <c r="AD12" s="27">
        <f>IF(Определители!I12="9",ROUND(B12*(100-Начисления!M12)/100,0),0)</f>
        <v>0</v>
      </c>
      <c r="AE12" s="27">
        <f>ROUND('Форма 4'!C148*'Базовые цены за единицу'!AE12,0)</f>
        <v>0</v>
      </c>
    </row>
    <row r="13" spans="1:31" ht="10.5">
      <c r="A13" s="31" t="str">
        <f>'Форма 4'!A168</f>
        <v>8.</v>
      </c>
      <c r="B13" s="31">
        <f t="shared" si="0"/>
        <v>1861</v>
      </c>
      <c r="C13" s="31">
        <f>ROUND('Форма 4'!C168*'Базовые цены за единицу'!C13,0)</f>
        <v>872</v>
      </c>
      <c r="D13" s="31">
        <f>ROUND('Форма 4'!C168*'Базовые цены за единицу'!D13,0)</f>
        <v>479</v>
      </c>
      <c r="E13" s="31">
        <f>ROUND('Форма 4'!C168*'Базовые цены за единицу'!E13,0)</f>
        <v>78</v>
      </c>
      <c r="F13" s="31">
        <f>ROUND('Форма 4'!C168*'Базовые цены за единицу'!F13,0)</f>
        <v>510</v>
      </c>
      <c r="G13" s="31">
        <f>ROUND('Форма 4'!C168*'Базовые цены за единицу'!G13,0)</f>
        <v>0</v>
      </c>
      <c r="H13" s="31">
        <f>ROUND('Форма 4'!C168*'Базовые цены за единицу'!H13,0)</f>
        <v>0</v>
      </c>
      <c r="I13" s="32">
        <f>ОКРУГЛВСЕ('Форма 4'!C168*'Базовые цены за единицу'!I13,8)</f>
        <v>86.744789</v>
      </c>
      <c r="J13" s="28">
        <f>ОКРУГЛВСЕ('Форма 4'!C168*'Базовые цены за единицу'!J13,8)</f>
        <v>0</v>
      </c>
      <c r="K13" s="32">
        <f>ОКРУГЛВСЕ('Форма 4'!C168*'Базовые цены за единицу'!K13,8)</f>
        <v>6.623235</v>
      </c>
      <c r="L13" s="31">
        <f>ROUND('Форма 4'!C168*'Базовые цены за единицу'!L13,0)</f>
        <v>0</v>
      </c>
      <c r="M13" s="31">
        <f>ROUND('Форма 4'!C168*'Базовые цены за единицу'!M13,0)</f>
        <v>0</v>
      </c>
      <c r="N13" s="31">
        <f>ROUND((C13+E13)*'Форма 4'!C182/100,0)</f>
        <v>1055</v>
      </c>
      <c r="O13" s="31">
        <f>ROUND((C13+E13)*'Форма 4'!C185/100,0)</f>
        <v>608</v>
      </c>
      <c r="P13" s="31">
        <f>ROUND('Форма 4'!C168*'Базовые цены за единицу'!P13,0)</f>
        <v>968</v>
      </c>
      <c r="Q13" s="31">
        <f>ROUND('Форма 4'!C168*'Базовые цены за единицу'!Q13,0)</f>
        <v>86</v>
      </c>
      <c r="R13" s="31">
        <f>ROUND('Форма 4'!C168*'Базовые цены за единицу'!R13,0)</f>
        <v>558</v>
      </c>
      <c r="S13" s="31">
        <f>ROUND('Форма 4'!C168*'Базовые цены за единицу'!S13,0)</f>
        <v>50</v>
      </c>
      <c r="T13" s="31">
        <f>ROUND('Форма 4'!C168*'Базовые цены за единицу'!T13,0)</f>
        <v>0</v>
      </c>
      <c r="U13" s="31">
        <f>ROUND('Форма 4'!C168*'Базовые цены за единицу'!U13,0)</f>
        <v>0</v>
      </c>
      <c r="V13" s="31">
        <f>ROUND('Форма 4'!C168*'Базовые цены за единицу'!V13,0)</f>
        <v>0</v>
      </c>
      <c r="X13" s="27">
        <f>ROUND('Форма 4'!C168*'Базовые цены за единицу'!X13,0)</f>
        <v>0</v>
      </c>
      <c r="Y13" s="27">
        <f>IF(Определители!I13="9",ROUND((C13+E13)*(Начисления!M13/100)*('Форма 4'!C182/100),0),0)</f>
        <v>0</v>
      </c>
      <c r="Z13" s="27">
        <f>IF(Определители!I13="9",ROUND((C13+E13)*(100-Начисления!M13/100)*('Форма 4'!C182/100),0),0)</f>
        <v>0</v>
      </c>
      <c r="AA13" s="27">
        <f>IF(Определители!I13="9",ROUND((C13+E13)*(Начисления!M13/100)*('Форма 4'!C185/100),0),0)</f>
        <v>0</v>
      </c>
      <c r="AB13" s="27">
        <f>IF(Определители!I13="9",ROUND((C13+E13)*(100-Начисления!M13/100)*('Форма 4'!C185/100),0),0)</f>
        <v>0</v>
      </c>
      <c r="AC13" s="27">
        <f>IF(Определители!I13="9",ROUND(B13*Начисления!M13/100,0),0)</f>
        <v>0</v>
      </c>
      <c r="AD13" s="27">
        <f>IF(Определители!I13="9",ROUND(B13*(100-Начисления!M13)/100,0),0)</f>
        <v>0</v>
      </c>
      <c r="AE13" s="27">
        <f>ROUND('Форма 4'!C168*'Базовые цены за единицу'!AE13,0)</f>
        <v>0</v>
      </c>
    </row>
    <row r="14" spans="1:31" ht="10.5">
      <c r="A14" s="31" t="str">
        <f>'Форма 4'!A189</f>
        <v>9.</v>
      </c>
      <c r="B14" s="31">
        <f t="shared" si="0"/>
        <v>3100</v>
      </c>
      <c r="C14" s="31">
        <f>ROUND('Форма 4'!C189*'Базовые цены за единицу'!C14,0)</f>
        <v>0</v>
      </c>
      <c r="D14" s="31">
        <f>ROUND('Форма 4'!C189*'Базовые цены за единицу'!D14,0)</f>
        <v>0</v>
      </c>
      <c r="E14" s="31">
        <f>ROUND('Форма 4'!C189*'Базовые цены за единицу'!E14,0)</f>
        <v>0</v>
      </c>
      <c r="F14" s="31">
        <f>ROUND('Форма 4'!C189*'Базовые цены за единицу'!F14,0)</f>
        <v>3100</v>
      </c>
      <c r="G14" s="31">
        <f>ROUND('Форма 4'!C189*'Базовые цены за единицу'!G14,0)</f>
        <v>2537</v>
      </c>
      <c r="H14" s="31">
        <f>ROUND('Форма 4'!C189*'Базовые цены за единицу'!H14,0)</f>
        <v>0</v>
      </c>
      <c r="I14" s="32">
        <f>ОКРУГЛВСЕ('Форма 4'!C189*'Базовые цены за единицу'!I14,8)</f>
        <v>0</v>
      </c>
      <c r="J14" s="28">
        <f>ОКРУГЛВСЕ('Форма 4'!C189*'Базовые цены за единицу'!J14,8)</f>
        <v>0</v>
      </c>
      <c r="K14" s="32">
        <f>ОКРУГЛВСЕ('Форма 4'!C189*'Базовые цены за единицу'!K14,8)</f>
        <v>0</v>
      </c>
      <c r="L14" s="31">
        <f>ROUND('Форма 4'!C189*'Базовые цены за единицу'!L14,0)</f>
        <v>0</v>
      </c>
      <c r="M14" s="31">
        <f>ROUND('Форма 4'!C189*'Базовые цены за единицу'!M14,0)</f>
        <v>0</v>
      </c>
      <c r="N14" s="31">
        <f>ROUND((C14+E14)*'Форма 4'!C201/100,0)</f>
        <v>0</v>
      </c>
      <c r="O14" s="31">
        <f>ROUND((C14+E14)*'Форма 4'!C204/100,0)</f>
        <v>0</v>
      </c>
      <c r="P14" s="31">
        <f>ROUND('Форма 4'!C189*'Базовые цены за единицу'!P14,0)</f>
        <v>0</v>
      </c>
      <c r="Q14" s="31">
        <f>ROUND('Форма 4'!C189*'Базовые цены за единицу'!Q14,0)</f>
        <v>0</v>
      </c>
      <c r="R14" s="31">
        <f>ROUND('Форма 4'!C189*'Базовые цены за единицу'!R14,0)</f>
        <v>0</v>
      </c>
      <c r="S14" s="31">
        <f>ROUND('Форма 4'!C189*'Базовые цены за единицу'!S14,0)</f>
        <v>0</v>
      </c>
      <c r="T14" s="31">
        <f>ROUND('Форма 4'!C189*'Базовые цены за единицу'!T14,0)</f>
        <v>0</v>
      </c>
      <c r="U14" s="31">
        <f>ROUND('Форма 4'!C189*'Базовые цены за единицу'!U14,0)</f>
        <v>0</v>
      </c>
      <c r="V14" s="31">
        <f>ROUND('Форма 4'!C189*'Базовые цены за единицу'!V14,0)</f>
        <v>0</v>
      </c>
      <c r="X14" s="27">
        <f>ROUND('Форма 4'!C189*'Базовые цены за единицу'!X14,0)</f>
        <v>0</v>
      </c>
      <c r="Y14" s="27">
        <f>IF(Определители!I14="9",ROUND((C14+E14)*(Начисления!M14/100)*('Форма 4'!C201/100),0),0)</f>
        <v>0</v>
      </c>
      <c r="Z14" s="27">
        <f>IF(Определители!I14="9",ROUND((C14+E14)*(100-Начисления!M14/100)*('Форма 4'!C201/100),0),0)</f>
        <v>0</v>
      </c>
      <c r="AA14" s="27">
        <f>IF(Определители!I14="9",ROUND((C14+E14)*(Начисления!M14/100)*('Форма 4'!C204/100),0),0)</f>
        <v>0</v>
      </c>
      <c r="AB14" s="27">
        <f>IF(Определители!I14="9",ROUND((C14+E14)*(100-Начисления!M14/100)*('Форма 4'!C204/100),0),0)</f>
        <v>0</v>
      </c>
      <c r="AC14" s="27">
        <f>IF(Определители!I14="9",ROUND(B14*Начисления!M14/100,0),0)</f>
        <v>0</v>
      </c>
      <c r="AD14" s="27">
        <f>IF(Определители!I14="9",ROUND(B14*(100-Начисления!M14)/100,0),0)</f>
        <v>0</v>
      </c>
      <c r="AE14" s="27">
        <f>ROUND('Форма 4'!C189*'Базовые цены за единицу'!AE14,0)</f>
        <v>0</v>
      </c>
    </row>
    <row r="15" spans="1:31" ht="10.5">
      <c r="A15" s="31" t="str">
        <f>'Форма 4'!A208</f>
        <v>10.</v>
      </c>
      <c r="B15" s="31">
        <f t="shared" si="0"/>
        <v>507</v>
      </c>
      <c r="C15" s="31">
        <f>ROUND('Форма 4'!C208*'Базовые цены за единицу'!C15,0)</f>
        <v>359</v>
      </c>
      <c r="D15" s="31">
        <f>ROUND('Форма 4'!C208*'Базовые цены за единицу'!D15,0)</f>
        <v>148</v>
      </c>
      <c r="E15" s="31">
        <f>ROUND('Форма 4'!C208*'Базовые цены за единицу'!E15,0)</f>
        <v>67</v>
      </c>
      <c r="F15" s="31">
        <f>ROUND('Форма 4'!C208*'Базовые цены за единицу'!F15,0)</f>
        <v>0</v>
      </c>
      <c r="G15" s="31">
        <f>ROUND('Форма 4'!C208*'Базовые цены за единицу'!G15,0)</f>
        <v>0</v>
      </c>
      <c r="H15" s="31">
        <f>ROUND('Форма 4'!C208*'Базовые цены за единицу'!H15,0)</f>
        <v>0</v>
      </c>
      <c r="I15" s="32">
        <f>ОКРУГЛВСЕ('Форма 4'!C208*'Базовые цены за единицу'!I15,8)</f>
        <v>35.744946</v>
      </c>
      <c r="J15" s="28">
        <f>ОКРУГЛВСЕ('Форма 4'!C208*'Базовые цены за единицу'!J15,8)</f>
        <v>0</v>
      </c>
      <c r="K15" s="32">
        <f>ОКРУГЛВСЕ('Форма 4'!C208*'Базовые цены за единицу'!K15,8)</f>
        <v>6.2034525</v>
      </c>
      <c r="L15" s="31">
        <f>ROUND('Форма 4'!C208*'Базовые цены за единицу'!L15,0)</f>
        <v>0</v>
      </c>
      <c r="M15" s="31">
        <f>ROUND('Форма 4'!C208*'Базовые цены за единицу'!M15,0)</f>
        <v>0</v>
      </c>
      <c r="N15" s="31">
        <f>ROUND((C15+E15)*'Форма 4'!C222/100,0)</f>
        <v>473</v>
      </c>
      <c r="O15" s="31">
        <f>ROUND((C15+E15)*'Форма 4'!C225/100,0)</f>
        <v>273</v>
      </c>
      <c r="P15" s="31">
        <f>ROUND('Форма 4'!C208*'Базовые цены за единицу'!P15,0)</f>
        <v>399</v>
      </c>
      <c r="Q15" s="31">
        <f>ROUND('Форма 4'!C208*'Базовые цены за единицу'!Q15,0)</f>
        <v>74</v>
      </c>
      <c r="R15" s="31">
        <f>ROUND('Форма 4'!C208*'Базовые цены за единицу'!R15,0)</f>
        <v>230</v>
      </c>
      <c r="S15" s="31">
        <f>ROUND('Форма 4'!C208*'Базовые цены за единицу'!S15,0)</f>
        <v>43</v>
      </c>
      <c r="T15" s="31">
        <f>ROUND('Форма 4'!C208*'Базовые цены за единицу'!T15,0)</f>
        <v>0</v>
      </c>
      <c r="U15" s="31">
        <f>ROUND('Форма 4'!C208*'Базовые цены за единицу'!U15,0)</f>
        <v>0</v>
      </c>
      <c r="V15" s="31">
        <f>ROUND('Форма 4'!C208*'Базовые цены за единицу'!V15,0)</f>
        <v>0</v>
      </c>
      <c r="X15" s="27">
        <f>ROUND('Форма 4'!C208*'Базовые цены за единицу'!X15,0)</f>
        <v>0</v>
      </c>
      <c r="Y15" s="27">
        <f>IF(Определители!I15="9",ROUND((C15+E15)*(Начисления!M15/100)*('Форма 4'!C222/100),0),0)</f>
        <v>0</v>
      </c>
      <c r="Z15" s="27">
        <f>IF(Определители!I15="9",ROUND((C15+E15)*(100-Начисления!M15/100)*('Форма 4'!C222/100),0),0)</f>
        <v>0</v>
      </c>
      <c r="AA15" s="27">
        <f>IF(Определители!I15="9",ROUND((C15+E15)*(Начисления!M15/100)*('Форма 4'!C225/100),0),0)</f>
        <v>0</v>
      </c>
      <c r="AB15" s="27">
        <f>IF(Определители!I15="9",ROUND((C15+E15)*(100-Начисления!M15/100)*('Форма 4'!C225/100),0),0)</f>
        <v>0</v>
      </c>
      <c r="AC15" s="27">
        <f>IF(Определители!I15="9",ROUND(B15*Начисления!M15/100,0),0)</f>
        <v>0</v>
      </c>
      <c r="AD15" s="27">
        <f>IF(Определители!I15="9",ROUND(B15*(100-Начисления!M15)/100,0),0)</f>
        <v>0</v>
      </c>
      <c r="AE15" s="27">
        <f>ROUND('Форма 4'!C208*'Базовые цены за единицу'!AE15,0)</f>
        <v>0</v>
      </c>
    </row>
    <row r="16" spans="1:31" ht="10.5">
      <c r="A16" s="31" t="str">
        <f>'Форма 4'!A229</f>
        <v>11.</v>
      </c>
      <c r="B16" s="31">
        <f t="shared" si="0"/>
        <v>7233</v>
      </c>
      <c r="C16" s="31">
        <f>ROUND('Форма 4'!C229*'Базовые цены за единицу'!C16,0)</f>
        <v>0</v>
      </c>
      <c r="D16" s="31">
        <f>ROUND('Форма 4'!C229*'Базовые цены за единицу'!D16,0)</f>
        <v>0</v>
      </c>
      <c r="E16" s="31">
        <f>ROUND('Форма 4'!C229*'Базовые цены за единицу'!E16,0)</f>
        <v>0</v>
      </c>
      <c r="F16" s="31">
        <f>ROUND('Форма 4'!C229*'Базовые цены за единицу'!F16,0)</f>
        <v>7233</v>
      </c>
      <c r="G16" s="31">
        <f>ROUND('Форма 4'!C229*'Базовые цены за единицу'!G16,0)</f>
        <v>5920</v>
      </c>
      <c r="H16" s="31">
        <f>ROUND('Форма 4'!C229*'Базовые цены за единицу'!H16,0)</f>
        <v>0</v>
      </c>
      <c r="I16" s="32">
        <f>ОКРУГЛВСЕ('Форма 4'!C229*'Базовые цены за единицу'!I16,8)</f>
        <v>0</v>
      </c>
      <c r="J16" s="28">
        <f>ОКРУГЛВСЕ('Форма 4'!C229*'Базовые цены за единицу'!J16,8)</f>
        <v>0</v>
      </c>
      <c r="K16" s="32">
        <f>ОКРУГЛВСЕ('Форма 4'!C229*'Базовые цены за единицу'!K16,8)</f>
        <v>0</v>
      </c>
      <c r="L16" s="31">
        <f>ROUND('Форма 4'!C229*'Базовые цены за единицу'!L16,0)</f>
        <v>0</v>
      </c>
      <c r="M16" s="31">
        <f>ROUND('Форма 4'!C229*'Базовые цены за единицу'!M16,0)</f>
        <v>0</v>
      </c>
      <c r="N16" s="31">
        <f>ROUND((C16+E16)*'Форма 4'!C242/100,0)</f>
        <v>0</v>
      </c>
      <c r="O16" s="31">
        <f>ROUND((C16+E16)*'Форма 4'!C245/100,0)</f>
        <v>0</v>
      </c>
      <c r="P16" s="31">
        <f>ROUND('Форма 4'!C229*'Базовые цены за единицу'!P16,0)</f>
        <v>0</v>
      </c>
      <c r="Q16" s="31">
        <f>ROUND('Форма 4'!C229*'Базовые цены за единицу'!Q16,0)</f>
        <v>0</v>
      </c>
      <c r="R16" s="31">
        <f>ROUND('Форма 4'!C229*'Базовые цены за единицу'!R16,0)</f>
        <v>0</v>
      </c>
      <c r="S16" s="31">
        <f>ROUND('Форма 4'!C229*'Базовые цены за единицу'!S16,0)</f>
        <v>0</v>
      </c>
      <c r="T16" s="31">
        <f>ROUND('Форма 4'!C229*'Базовые цены за единицу'!T16,0)</f>
        <v>0</v>
      </c>
      <c r="U16" s="31">
        <f>ROUND('Форма 4'!C229*'Базовые цены за единицу'!U16,0)</f>
        <v>0</v>
      </c>
      <c r="V16" s="31">
        <f>ROUND('Форма 4'!C229*'Базовые цены за единицу'!V16,0)</f>
        <v>0</v>
      </c>
      <c r="X16" s="27">
        <f>ROUND('Форма 4'!C229*'Базовые цены за единицу'!X16,0)</f>
        <v>0</v>
      </c>
      <c r="Y16" s="27">
        <f>IF(Определители!I16="9",ROUND((C16+E16)*(Начисления!M16/100)*('Форма 4'!C242/100),0),0)</f>
        <v>0</v>
      </c>
      <c r="Z16" s="27">
        <f>IF(Определители!I16="9",ROUND((C16+E16)*(100-Начисления!M16/100)*('Форма 4'!C242/100),0),0)</f>
        <v>0</v>
      </c>
      <c r="AA16" s="27">
        <f>IF(Определители!I16="9",ROUND((C16+E16)*(Начисления!M16/100)*('Форма 4'!C245/100),0),0)</f>
        <v>0</v>
      </c>
      <c r="AB16" s="27">
        <f>IF(Определители!I16="9",ROUND((C16+E16)*(100-Начисления!M16/100)*('Форма 4'!C245/100),0),0)</f>
        <v>0</v>
      </c>
      <c r="AC16" s="27">
        <f>IF(Определители!I16="9",ROUND(B16*Начисления!M16/100,0),0)</f>
        <v>0</v>
      </c>
      <c r="AD16" s="27">
        <f>IF(Определители!I16="9",ROUND(B16*(100-Начисления!M16)/100,0),0)</f>
        <v>0</v>
      </c>
      <c r="AE16" s="27">
        <f>ROUND('Форма 4'!C229*'Базовые цены за единицу'!AE16,0)</f>
        <v>0</v>
      </c>
    </row>
    <row r="17" spans="1:31" ht="10.5">
      <c r="A17" s="31" t="str">
        <f>'Форма 4'!A249</f>
        <v>12.</v>
      </c>
      <c r="B17" s="31">
        <f t="shared" si="0"/>
        <v>2693</v>
      </c>
      <c r="C17" s="31">
        <f>ROUND('Форма 4'!C249*'Базовые цены за единицу'!C17,0)</f>
        <v>0</v>
      </c>
      <c r="D17" s="31">
        <f>ROUND('Форма 4'!C249*'Базовые цены за единицу'!D17,0)</f>
        <v>0</v>
      </c>
      <c r="E17" s="31">
        <f>ROUND('Форма 4'!C249*'Базовые цены за единицу'!E17,0)</f>
        <v>0</v>
      </c>
      <c r="F17" s="31">
        <f>ROUND('Форма 4'!C249*'Базовые цены за единицу'!F17,0)</f>
        <v>2693</v>
      </c>
      <c r="G17" s="31">
        <f>ROUND('Форма 4'!C249*'Базовые цены за единицу'!G17,0)</f>
        <v>2693</v>
      </c>
      <c r="H17" s="31">
        <f>ROUND('Форма 4'!C249*'Базовые цены за единицу'!H17,0)</f>
        <v>0</v>
      </c>
      <c r="I17" s="32">
        <f>ОКРУГЛВСЕ('Форма 4'!C249*'Базовые цены за единицу'!I17,8)</f>
        <v>0</v>
      </c>
      <c r="J17" s="28">
        <f>ОКРУГЛВСЕ('Форма 4'!C249*'Базовые цены за единицу'!J17,8)</f>
        <v>0</v>
      </c>
      <c r="K17" s="32">
        <f>ОКРУГЛВСЕ('Форма 4'!C249*'Базовые цены за единицу'!K17,8)</f>
        <v>0</v>
      </c>
      <c r="L17" s="31">
        <f>ROUND('Форма 4'!C249*'Базовые цены за единицу'!L17,0)</f>
        <v>0</v>
      </c>
      <c r="M17" s="31">
        <f>ROUND('Форма 4'!C249*'Базовые цены за единицу'!M17,0)</f>
        <v>0</v>
      </c>
      <c r="N17" s="31">
        <f>ROUND((C17+E17)*'Форма 4'!C262/100,0)</f>
        <v>0</v>
      </c>
      <c r="O17" s="31">
        <f>ROUND((C17+E17)*'Форма 4'!C265/100,0)</f>
        <v>0</v>
      </c>
      <c r="P17" s="31">
        <f>ROUND('Форма 4'!C249*'Базовые цены за единицу'!P17,0)</f>
        <v>0</v>
      </c>
      <c r="Q17" s="31">
        <f>ROUND('Форма 4'!C249*'Базовые цены за единицу'!Q17,0)</f>
        <v>0</v>
      </c>
      <c r="R17" s="31">
        <f>ROUND('Форма 4'!C249*'Базовые цены за единицу'!R17,0)</f>
        <v>0</v>
      </c>
      <c r="S17" s="31">
        <f>ROUND('Форма 4'!C249*'Базовые цены за единицу'!S17,0)</f>
        <v>0</v>
      </c>
      <c r="T17" s="31">
        <f>ROUND('Форма 4'!C249*'Базовые цены за единицу'!T17,0)</f>
        <v>0</v>
      </c>
      <c r="U17" s="31">
        <f>ROUND('Форма 4'!C249*'Базовые цены за единицу'!U17,0)</f>
        <v>0</v>
      </c>
      <c r="V17" s="31">
        <f>ROUND('Форма 4'!C249*'Базовые цены за единицу'!V17,0)</f>
        <v>0</v>
      </c>
      <c r="X17" s="27">
        <f>ROUND('Форма 4'!C249*'Базовые цены за единицу'!X17,0)</f>
        <v>0</v>
      </c>
      <c r="Y17" s="27">
        <f>IF(Определители!I17="9",ROUND((C17+E17)*(Начисления!M17/100)*('Форма 4'!C262/100),0),0)</f>
        <v>0</v>
      </c>
      <c r="Z17" s="27">
        <f>IF(Определители!I17="9",ROUND((C17+E17)*(100-Начисления!M17/100)*('Форма 4'!C262/100),0),0)</f>
        <v>0</v>
      </c>
      <c r="AA17" s="27">
        <f>IF(Определители!I17="9",ROUND((C17+E17)*(Начисления!M17/100)*('Форма 4'!C265/100),0),0)</f>
        <v>0</v>
      </c>
      <c r="AB17" s="27">
        <f>IF(Определители!I17="9",ROUND((C17+E17)*(100-Начисления!M17/100)*('Форма 4'!C265/100),0),0)</f>
        <v>0</v>
      </c>
      <c r="AC17" s="27">
        <f>IF(Определители!I17="9",ROUND(B17*Начисления!M17/100,0),0)</f>
        <v>0</v>
      </c>
      <c r="AD17" s="27">
        <f>IF(Определители!I17="9",ROUND(B17*(100-Начисления!M17)/100,0),0)</f>
        <v>0</v>
      </c>
      <c r="AE17" s="27">
        <f>ROUND('Форма 4'!C249*'Базовые цены за единицу'!AE17,0)</f>
        <v>0</v>
      </c>
    </row>
    <row r="18" spans="1:31" ht="10.5">
      <c r="A18" s="31" t="str">
        <f>'Форма 4'!A269</f>
        <v>13.</v>
      </c>
      <c r="B18" s="31">
        <f t="shared" si="0"/>
        <v>482</v>
      </c>
      <c r="C18" s="31">
        <f>ROUND('Форма 4'!C269*'Базовые цены за единицу'!C18,0)</f>
        <v>198</v>
      </c>
      <c r="D18" s="31">
        <f>ROUND('Форма 4'!C269*'Базовые цены за единицу'!D18,0)</f>
        <v>65</v>
      </c>
      <c r="E18" s="31">
        <f>ROUND('Форма 4'!C269*'Базовые цены за единицу'!E18,0)</f>
        <v>4</v>
      </c>
      <c r="F18" s="31">
        <f>ROUND('Форма 4'!C269*'Базовые цены за единицу'!F18,0)</f>
        <v>219</v>
      </c>
      <c r="G18" s="31">
        <f>ROUND('Форма 4'!C269*'Базовые цены за единицу'!G18,0)</f>
        <v>0</v>
      </c>
      <c r="H18" s="31">
        <f>ROUND('Форма 4'!C269*'Базовые цены за единицу'!H18,0)</f>
        <v>0</v>
      </c>
      <c r="I18" s="32">
        <f>ОКРУГЛВСЕ('Форма 4'!C269*'Базовые цены за единицу'!I18,8)</f>
        <v>17.66124</v>
      </c>
      <c r="J18" s="28">
        <f>ОКРУГЛВСЕ('Форма 4'!C269*'Базовые цены за единицу'!J18,8)</f>
        <v>0</v>
      </c>
      <c r="K18" s="32">
        <f>ОКРУГЛВСЕ('Форма 4'!C269*'Базовые цены за единицу'!K18,8)</f>
        <v>0.243</v>
      </c>
      <c r="L18" s="31">
        <f>ROUND('Форма 4'!C269*'Базовые цены за единицу'!L18,0)</f>
        <v>0</v>
      </c>
      <c r="M18" s="31">
        <f>ROUND('Форма 4'!C269*'Базовые цены за единицу'!M18,0)</f>
        <v>0</v>
      </c>
      <c r="N18" s="31">
        <f>ROUND((C18+E18)*'Форма 4'!C282/100,0)</f>
        <v>192</v>
      </c>
      <c r="O18" s="31">
        <f>ROUND((C18+E18)*'Форма 4'!C285/100,0)</f>
        <v>111</v>
      </c>
      <c r="P18" s="31">
        <f>ROUND('Форма 4'!C269*'Базовые цены за единицу'!P18,0)</f>
        <v>188</v>
      </c>
      <c r="Q18" s="31">
        <f>ROUND('Форма 4'!C269*'Базовые цены за единицу'!Q18,0)</f>
        <v>4</v>
      </c>
      <c r="R18" s="31">
        <f>ROUND('Форма 4'!C269*'Базовые цены за единицу'!R18,0)</f>
        <v>109</v>
      </c>
      <c r="S18" s="31">
        <f>ROUND('Форма 4'!C269*'Базовые цены за единицу'!S18,0)</f>
        <v>2</v>
      </c>
      <c r="T18" s="31">
        <f>ROUND('Форма 4'!C269*'Базовые цены за единицу'!T18,0)</f>
        <v>0</v>
      </c>
      <c r="U18" s="31">
        <f>ROUND('Форма 4'!C269*'Базовые цены за единицу'!U18,0)</f>
        <v>0</v>
      </c>
      <c r="V18" s="31">
        <f>ROUND('Форма 4'!C269*'Базовые цены за единицу'!V18,0)</f>
        <v>0</v>
      </c>
      <c r="X18" s="27">
        <f>ROUND('Форма 4'!C269*'Базовые цены за единицу'!X18,0)</f>
        <v>0</v>
      </c>
      <c r="Y18" s="27">
        <f>IF(Определители!I18="9",ROUND((C18+E18)*(Начисления!M18/100)*('Форма 4'!C282/100),0),0)</f>
        <v>0</v>
      </c>
      <c r="Z18" s="27">
        <f>IF(Определители!I18="9",ROUND((C18+E18)*(100-Начисления!M18/100)*('Форма 4'!C282/100),0),0)</f>
        <v>0</v>
      </c>
      <c r="AA18" s="27">
        <f>IF(Определители!I18="9",ROUND((C18+E18)*(Начисления!M18/100)*('Форма 4'!C285/100),0),0)</f>
        <v>0</v>
      </c>
      <c r="AB18" s="27">
        <f>IF(Определители!I18="9",ROUND((C18+E18)*(100-Начисления!M18/100)*('Форма 4'!C285/100),0),0)</f>
        <v>0</v>
      </c>
      <c r="AC18" s="27">
        <f>IF(Определители!I18="9",ROUND(B18*Начисления!M18/100,0),0)</f>
        <v>0</v>
      </c>
      <c r="AD18" s="27">
        <f>IF(Определители!I18="9",ROUND(B18*(100-Начисления!M18)/100,0),0)</f>
        <v>0</v>
      </c>
      <c r="AE18" s="27">
        <f>ROUND('Форма 4'!C269*'Базовые цены за единицу'!AE18,0)</f>
        <v>0</v>
      </c>
    </row>
    <row r="19" spans="1:31" ht="10.5">
      <c r="A19" s="31" t="str">
        <f>'Форма 4'!A289</f>
        <v>14.</v>
      </c>
      <c r="B19" s="31">
        <f t="shared" si="0"/>
        <v>7758</v>
      </c>
      <c r="C19" s="31">
        <f>ROUND('Форма 4'!C289*'Базовые цены за единицу'!C19,0)</f>
        <v>0</v>
      </c>
      <c r="D19" s="31">
        <f>ROUND('Форма 4'!C289*'Базовые цены за единицу'!D19,0)</f>
        <v>0</v>
      </c>
      <c r="E19" s="31">
        <f>ROUND('Форма 4'!C289*'Базовые цены за единицу'!E19,0)</f>
        <v>0</v>
      </c>
      <c r="F19" s="31">
        <f>ROUND('Форма 4'!C289*'Базовые цены за единицу'!F19,0)</f>
        <v>7758</v>
      </c>
      <c r="G19" s="31">
        <f>ROUND('Форма 4'!C289*'Базовые цены за единицу'!G19,0)</f>
        <v>7416</v>
      </c>
      <c r="H19" s="31">
        <f>ROUND('Форма 4'!C289*'Базовые цены за единицу'!H19,0)</f>
        <v>0</v>
      </c>
      <c r="I19" s="32">
        <f>ОКРУГЛВСЕ('Форма 4'!C289*'Базовые цены за единицу'!I19,8)</f>
        <v>0</v>
      </c>
      <c r="J19" s="28">
        <f>ОКРУГЛВСЕ('Форма 4'!C289*'Базовые цены за единицу'!J19,8)</f>
        <v>0</v>
      </c>
      <c r="K19" s="32">
        <f>ОКРУГЛВСЕ('Форма 4'!C289*'Базовые цены за единицу'!K19,8)</f>
        <v>0</v>
      </c>
      <c r="L19" s="31">
        <f>ROUND('Форма 4'!C289*'Базовые цены за единицу'!L19,0)</f>
        <v>0</v>
      </c>
      <c r="M19" s="31">
        <f>ROUND('Форма 4'!C289*'Базовые цены за единицу'!M19,0)</f>
        <v>0</v>
      </c>
      <c r="N19" s="31">
        <f>ROUND((C19+E19)*'Форма 4'!C301/100,0)</f>
        <v>0</v>
      </c>
      <c r="O19" s="31">
        <f>ROUND((C19+E19)*'Форма 4'!C304/100,0)</f>
        <v>0</v>
      </c>
      <c r="P19" s="31">
        <f>ROUND('Форма 4'!C289*'Базовые цены за единицу'!P19,0)</f>
        <v>0</v>
      </c>
      <c r="Q19" s="31">
        <f>ROUND('Форма 4'!C289*'Базовые цены за единицу'!Q19,0)</f>
        <v>0</v>
      </c>
      <c r="R19" s="31">
        <f>ROUND('Форма 4'!C289*'Базовые цены за единицу'!R19,0)</f>
        <v>0</v>
      </c>
      <c r="S19" s="31">
        <f>ROUND('Форма 4'!C289*'Базовые цены за единицу'!S19,0)</f>
        <v>0</v>
      </c>
      <c r="T19" s="31">
        <f>ROUND('Форма 4'!C289*'Базовые цены за единицу'!T19,0)</f>
        <v>0</v>
      </c>
      <c r="U19" s="31">
        <f>ROUND('Форма 4'!C289*'Базовые цены за единицу'!U19,0)</f>
        <v>0</v>
      </c>
      <c r="V19" s="31">
        <f>ROUND('Форма 4'!C289*'Базовые цены за единицу'!V19,0)</f>
        <v>0</v>
      </c>
      <c r="X19" s="27">
        <f>ROUND('Форма 4'!C289*'Базовые цены за единицу'!X19,0)</f>
        <v>0</v>
      </c>
      <c r="Y19" s="27">
        <f>IF(Определители!I19="9",ROUND((C19+E19)*(Начисления!M19/100)*('Форма 4'!C301/100),0),0)</f>
        <v>0</v>
      </c>
      <c r="Z19" s="27">
        <f>IF(Определители!I19="9",ROUND((C19+E19)*(100-Начисления!M19/100)*('Форма 4'!C301/100),0),0)</f>
        <v>0</v>
      </c>
      <c r="AA19" s="27">
        <f>IF(Определители!I19="9",ROUND((C19+E19)*(Начисления!M19/100)*('Форма 4'!C304/100),0),0)</f>
        <v>0</v>
      </c>
      <c r="AB19" s="27">
        <f>IF(Определители!I19="9",ROUND((C19+E19)*(100-Начисления!M19/100)*('Форма 4'!C304/100),0),0)</f>
        <v>0</v>
      </c>
      <c r="AC19" s="27">
        <f>IF(Определители!I19="9",ROUND(B19*Начисления!M19/100,0),0)</f>
        <v>0</v>
      </c>
      <c r="AD19" s="27">
        <f>IF(Определители!I19="9",ROUND(B19*(100-Начисления!M19)/100,0),0)</f>
        <v>0</v>
      </c>
      <c r="AE19" s="27">
        <f>ROUND('Форма 4'!C289*'Базовые цены за единицу'!AE19,0)</f>
        <v>0</v>
      </c>
    </row>
    <row r="20" spans="1:31" ht="10.5">
      <c r="A20" s="31" t="str">
        <f>'Форма 4'!A308</f>
        <v>15.</v>
      </c>
      <c r="B20" s="31">
        <f t="shared" si="0"/>
        <v>2011</v>
      </c>
      <c r="C20" s="31">
        <f>ROUND('Форма 4'!C308*'Базовые цены за единицу'!C20,0)</f>
        <v>821</v>
      </c>
      <c r="D20" s="31">
        <f>ROUND('Форма 4'!C308*'Базовые цены за единицу'!D20,0)</f>
        <v>1190</v>
      </c>
      <c r="E20" s="31">
        <f>ROUND('Форма 4'!C308*'Базовые цены за единицу'!E20,0)</f>
        <v>219</v>
      </c>
      <c r="F20" s="31">
        <f>ROUND('Форма 4'!C308*'Базовые цены за единицу'!F20,0)</f>
        <v>0</v>
      </c>
      <c r="G20" s="31">
        <f>ROUND('Форма 4'!C308*'Базовые цены за единицу'!G20,0)</f>
        <v>0</v>
      </c>
      <c r="H20" s="31">
        <f>ROUND('Форма 4'!C308*'Базовые цены за единицу'!H20,0)</f>
        <v>0</v>
      </c>
      <c r="I20" s="32">
        <f>ОКРУГЛВСЕ('Форма 4'!C308*'Базовые цены за единицу'!I20,8)</f>
        <v>68.958853</v>
      </c>
      <c r="J20" s="28">
        <f>ОКРУГЛВСЕ('Форма 4'!C308*'Базовые цены за единицу'!J20,8)</f>
        <v>0</v>
      </c>
      <c r="K20" s="32">
        <f>ОКРУГЛВСЕ('Форма 4'!C308*'Базовые цены за единицу'!K20,8)</f>
        <v>17.964691</v>
      </c>
      <c r="L20" s="31">
        <f>ROUND('Форма 4'!C308*'Базовые цены за единицу'!L20,0)</f>
        <v>0</v>
      </c>
      <c r="M20" s="31">
        <f>ROUND('Форма 4'!C308*'Базовые цены за единицу'!M20,0)</f>
        <v>0</v>
      </c>
      <c r="N20" s="31">
        <f>ROUND((C20+E20)*'Форма 4'!C321/100,0)</f>
        <v>1030</v>
      </c>
      <c r="O20" s="31">
        <f>ROUND((C20+E20)*'Форма 4'!C324/100,0)</f>
        <v>624</v>
      </c>
      <c r="P20" s="31">
        <f>ROUND('Форма 4'!C308*'Базовые цены за единицу'!P20,0)</f>
        <v>812</v>
      </c>
      <c r="Q20" s="31">
        <f>ROUND('Форма 4'!C308*'Базовые цены за единицу'!Q20,0)</f>
        <v>216</v>
      </c>
      <c r="R20" s="31">
        <f>ROUND('Форма 4'!C308*'Базовые цены за единицу'!R20,0)</f>
        <v>492</v>
      </c>
      <c r="S20" s="31">
        <f>ROUND('Форма 4'!C308*'Базовые цены за единицу'!S20,0)</f>
        <v>131</v>
      </c>
      <c r="T20" s="31">
        <f>ROUND('Форма 4'!C308*'Базовые цены за единицу'!T20,0)</f>
        <v>0</v>
      </c>
      <c r="U20" s="31">
        <f>ROUND('Форма 4'!C308*'Базовые цены за единицу'!U20,0)</f>
        <v>0</v>
      </c>
      <c r="V20" s="31">
        <f>ROUND('Форма 4'!C308*'Базовые цены за единицу'!V20,0)</f>
        <v>0</v>
      </c>
      <c r="X20" s="27">
        <f>ROUND('Форма 4'!C308*'Базовые цены за единицу'!X20,0)</f>
        <v>0</v>
      </c>
      <c r="Y20" s="27">
        <f>IF(Определители!I20="9",ROUND((C20+E20)*(Начисления!M20/100)*('Форма 4'!C321/100),0),0)</f>
        <v>0</v>
      </c>
      <c r="Z20" s="27">
        <f>IF(Определители!I20="9",ROUND((C20+E20)*(100-Начисления!M20/100)*('Форма 4'!C321/100),0),0)</f>
        <v>0</v>
      </c>
      <c r="AA20" s="27">
        <f>IF(Определители!I20="9",ROUND((C20+E20)*(Начисления!M20/100)*('Форма 4'!C324/100),0),0)</f>
        <v>0</v>
      </c>
      <c r="AB20" s="27">
        <f>IF(Определители!I20="9",ROUND((C20+E20)*(100-Начисления!M20/100)*('Форма 4'!C324/100),0),0)</f>
        <v>0</v>
      </c>
      <c r="AC20" s="27">
        <f>IF(Определители!I20="9",ROUND(B20*Начисления!M20/100,0),0)</f>
        <v>0</v>
      </c>
      <c r="AD20" s="27">
        <f>IF(Определители!I20="9",ROUND(B20*(100-Начисления!M20)/100,0),0)</f>
        <v>0</v>
      </c>
      <c r="AE20" s="27">
        <f>ROUND('Форма 4'!C308*'Базовые цены за единицу'!AE20,0)</f>
        <v>0</v>
      </c>
    </row>
    <row r="21" spans="1:31" ht="10.5">
      <c r="A21" s="31" t="str">
        <f>'Форма 4'!A328</f>
        <v>16.</v>
      </c>
      <c r="B21" s="31">
        <f t="shared" si="0"/>
        <v>965</v>
      </c>
      <c r="C21" s="31">
        <f>ROUND('Форма 4'!C328*'Базовые цены за единицу'!C21,0)</f>
        <v>113</v>
      </c>
      <c r="D21" s="31">
        <f>ROUND('Форма 4'!C328*'Базовые цены за единицу'!D21,0)</f>
        <v>852</v>
      </c>
      <c r="E21" s="31">
        <f>ROUND('Форма 4'!C328*'Базовые цены за единицу'!E21,0)</f>
        <v>95</v>
      </c>
      <c r="F21" s="31">
        <f>ROUND('Форма 4'!C328*'Базовые цены за единицу'!F21,0)</f>
        <v>0</v>
      </c>
      <c r="G21" s="31">
        <f>ROUND('Форма 4'!C328*'Базовые цены за единицу'!G21,0)</f>
        <v>0</v>
      </c>
      <c r="H21" s="31">
        <f>ROUND('Форма 4'!C328*'Базовые цены за единицу'!H21,0)</f>
        <v>0</v>
      </c>
      <c r="I21" s="32">
        <f>ОКРУГЛВСЕ('Форма 4'!C328*'Базовые цены за единицу'!I21,8)</f>
        <v>9.6876</v>
      </c>
      <c r="J21" s="28">
        <f>ОКРУГЛВСЕ('Форма 4'!C328*'Базовые цены за единицу'!J21,8)</f>
        <v>0</v>
      </c>
      <c r="K21" s="32">
        <f>ОКРУГЛВСЕ('Форма 4'!C328*'Базовые цены за единицу'!K21,8)</f>
        <v>7.83</v>
      </c>
      <c r="L21" s="31">
        <f>ROUND('Форма 4'!C328*'Базовые цены за единицу'!L21,0)</f>
        <v>0</v>
      </c>
      <c r="M21" s="31">
        <f>ROUND('Форма 4'!C328*'Базовые цены за единицу'!M21,0)</f>
        <v>0</v>
      </c>
      <c r="N21" s="31">
        <f>ROUND((C21+E21)*'Форма 4'!C342/100,0)</f>
        <v>168</v>
      </c>
      <c r="O21" s="31">
        <f>ROUND((C21+E21)*'Форма 4'!C345/100,0)</f>
        <v>125</v>
      </c>
      <c r="P21" s="31">
        <f>ROUND('Форма 4'!C328*'Базовые цены за единицу'!P21,0)</f>
        <v>91</v>
      </c>
      <c r="Q21" s="31">
        <f>ROUND('Форма 4'!C328*'Базовые цены за единицу'!Q21,0)</f>
        <v>77</v>
      </c>
      <c r="R21" s="31">
        <f>ROUND('Форма 4'!C328*'Базовые цены за единицу'!R21,0)</f>
        <v>68</v>
      </c>
      <c r="S21" s="31">
        <f>ROUND('Форма 4'!C328*'Базовые цены за единицу'!S21,0)</f>
        <v>57</v>
      </c>
      <c r="T21" s="31">
        <f>ROUND('Форма 4'!C328*'Базовые цены за единицу'!T21,0)</f>
        <v>0</v>
      </c>
      <c r="U21" s="31">
        <f>ROUND('Форма 4'!C328*'Базовые цены за единицу'!U21,0)</f>
        <v>0</v>
      </c>
      <c r="V21" s="31">
        <f>ROUND('Форма 4'!C328*'Базовые цены за единицу'!V21,0)</f>
        <v>0</v>
      </c>
      <c r="X21" s="27">
        <f>ROUND('Форма 4'!C328*'Базовые цены за единицу'!X21,0)</f>
        <v>0</v>
      </c>
      <c r="Y21" s="27">
        <f>IF(Определители!I21="9",ROUND((C21+E21)*(Начисления!M21/100)*('Форма 4'!C342/100),0),0)</f>
        <v>0</v>
      </c>
      <c r="Z21" s="27">
        <f>IF(Определители!I21="9",ROUND((C21+E21)*(100-Начисления!M21/100)*('Форма 4'!C342/100),0),0)</f>
        <v>0</v>
      </c>
      <c r="AA21" s="27">
        <f>IF(Определители!I21="9",ROUND((C21+E21)*(Начисления!M21/100)*('Форма 4'!C345/100),0),0)</f>
        <v>0</v>
      </c>
      <c r="AB21" s="27">
        <f>IF(Определители!I21="9",ROUND((C21+E21)*(100-Начисления!M21/100)*('Форма 4'!C345/100),0),0)</f>
        <v>0</v>
      </c>
      <c r="AC21" s="27">
        <f>IF(Определители!I21="9",ROUND(B21*Начисления!M21/100,0),0)</f>
        <v>0</v>
      </c>
      <c r="AD21" s="27">
        <f>IF(Определители!I21="9",ROUND(B21*(100-Начисления!M21)/100,0),0)</f>
        <v>0</v>
      </c>
      <c r="AE21" s="27">
        <f>ROUND('Форма 4'!C328*'Базовые цены за единицу'!AE21,0)</f>
        <v>0</v>
      </c>
    </row>
    <row r="22" spans="1:31" ht="10.5">
      <c r="A22" s="31" t="str">
        <f>'Форма 4'!A349</f>
        <v>17.</v>
      </c>
      <c r="B22" s="31">
        <f t="shared" si="0"/>
        <v>266</v>
      </c>
      <c r="C22" s="31">
        <f>ROUND('Форма 4'!C349*'Базовые цены за единицу'!C22,0)</f>
        <v>256</v>
      </c>
      <c r="D22" s="31">
        <f>ROUND('Форма 4'!C349*'Базовые цены за единицу'!D22,0)</f>
        <v>10</v>
      </c>
      <c r="E22" s="31">
        <f>ROUND('Форма 4'!C349*'Базовые цены за единицу'!E22,0)</f>
        <v>0</v>
      </c>
      <c r="F22" s="31">
        <f>ROUND('Форма 4'!C349*'Базовые цены за единицу'!F22,0)</f>
        <v>0</v>
      </c>
      <c r="G22" s="31">
        <f>ROUND('Форма 4'!C349*'Базовые цены за единицу'!G22,0)</f>
        <v>0</v>
      </c>
      <c r="H22" s="31">
        <f>ROUND('Форма 4'!C349*'Базовые цены за единицу'!H22,0)</f>
        <v>0</v>
      </c>
      <c r="I22" s="32">
        <f>ОКРУГЛВСЕ('Форма 4'!C349*'Базовые цены за единицу'!I22,8)</f>
        <v>22.05792</v>
      </c>
      <c r="J22" s="28">
        <f>ОКРУГЛВСЕ('Форма 4'!C349*'Базовые цены за единицу'!J22,8)</f>
        <v>0</v>
      </c>
      <c r="K22" s="32">
        <f>ОКРУГЛВСЕ('Форма 4'!C349*'Базовые цены за единицу'!K22,8)</f>
        <v>0</v>
      </c>
      <c r="L22" s="31">
        <f>ROUND('Форма 4'!C349*'Базовые цены за единицу'!L22,0)</f>
        <v>0</v>
      </c>
      <c r="M22" s="31">
        <f>ROUND('Форма 4'!C349*'Базовые цены за единицу'!M22,0)</f>
        <v>0</v>
      </c>
      <c r="N22" s="31">
        <f>ROUND((C22+E22)*'Форма 4'!C363/100,0)</f>
        <v>282</v>
      </c>
      <c r="O22" s="31">
        <f>ROUND((C22+E22)*'Форма 4'!C366/100,0)</f>
        <v>174</v>
      </c>
      <c r="P22" s="31">
        <f>ROUND('Форма 4'!C349*'Базовые цены за единицу'!P22,0)</f>
        <v>282</v>
      </c>
      <c r="Q22" s="31">
        <f>ROUND('Форма 4'!C349*'Базовые цены за единицу'!Q22,0)</f>
        <v>0</v>
      </c>
      <c r="R22" s="31">
        <f>ROUND('Форма 4'!C349*'Базовые цены за единицу'!R22,0)</f>
        <v>174</v>
      </c>
      <c r="S22" s="31">
        <f>ROUND('Форма 4'!C349*'Базовые цены за единицу'!S22,0)</f>
        <v>0</v>
      </c>
      <c r="T22" s="31">
        <f>ROUND('Форма 4'!C349*'Базовые цены за единицу'!T22,0)</f>
        <v>0</v>
      </c>
      <c r="U22" s="31">
        <f>ROUND('Форма 4'!C349*'Базовые цены за единицу'!U22,0)</f>
        <v>0</v>
      </c>
      <c r="V22" s="31">
        <f>ROUND('Форма 4'!C349*'Базовые цены за единицу'!V22,0)</f>
        <v>0</v>
      </c>
      <c r="X22" s="27">
        <f>ROUND('Форма 4'!C349*'Базовые цены за единицу'!X22,0)</f>
        <v>0</v>
      </c>
      <c r="Y22" s="27">
        <f>IF(Определители!I22="9",ROUND((C22+E22)*(Начисления!M22/100)*('Форма 4'!C363/100),0),0)</f>
        <v>0</v>
      </c>
      <c r="Z22" s="27">
        <f>IF(Определители!I22="9",ROUND((C22+E22)*(100-Начисления!M22/100)*('Форма 4'!C363/100),0),0)</f>
        <v>0</v>
      </c>
      <c r="AA22" s="27">
        <f>IF(Определители!I22="9",ROUND((C22+E22)*(Начисления!M22/100)*('Форма 4'!C366/100),0),0)</f>
        <v>0</v>
      </c>
      <c r="AB22" s="27">
        <f>IF(Определители!I22="9",ROUND((C22+E22)*(100-Начисления!M22/100)*('Форма 4'!C366/100),0),0)</f>
        <v>0</v>
      </c>
      <c r="AC22" s="27">
        <f>IF(Определители!I22="9",ROUND(B22*Начисления!M22/100,0),0)</f>
        <v>0</v>
      </c>
      <c r="AD22" s="27">
        <f>IF(Определители!I22="9",ROUND(B22*(100-Начисления!M22)/100,0),0)</f>
        <v>0</v>
      </c>
      <c r="AE22" s="27">
        <f>ROUND('Форма 4'!C349*'Базовые цены за единицу'!AE22,0)</f>
        <v>0</v>
      </c>
    </row>
    <row r="23" spans="1:31" ht="10.5">
      <c r="A23" s="31" t="str">
        <f>'Форма 4'!A370</f>
        <v>18.</v>
      </c>
      <c r="B23" s="31">
        <f t="shared" si="0"/>
        <v>1050</v>
      </c>
      <c r="C23" s="31">
        <f>ROUND('Форма 4'!C370*'Базовые цены за единицу'!C23,0)</f>
        <v>0</v>
      </c>
      <c r="D23" s="31">
        <f>ROUND('Форма 4'!C370*'Базовые цены за единицу'!D23,0)</f>
        <v>0</v>
      </c>
      <c r="E23" s="31">
        <f>ROUND('Форма 4'!C370*'Базовые цены за единицу'!E23,0)</f>
        <v>0</v>
      </c>
      <c r="F23" s="31">
        <f>ROUND('Форма 4'!C370*'Базовые цены за единицу'!F23,0)</f>
        <v>1050</v>
      </c>
      <c r="G23" s="31">
        <f>ROUND('Форма 4'!C370*'Базовые цены за единицу'!G23,0)</f>
        <v>1050</v>
      </c>
      <c r="H23" s="31">
        <f>ROUND('Форма 4'!C370*'Базовые цены за единицу'!H23,0)</f>
        <v>0</v>
      </c>
      <c r="I23" s="32">
        <f>ОКРУГЛВСЕ('Форма 4'!C370*'Базовые цены за единицу'!I23,8)</f>
        <v>0</v>
      </c>
      <c r="J23" s="28">
        <f>ОКРУГЛВСЕ('Форма 4'!C370*'Базовые цены за единицу'!J23,8)</f>
        <v>0</v>
      </c>
      <c r="K23" s="32">
        <f>ОКРУГЛВСЕ('Форма 4'!C370*'Базовые цены за единицу'!K23,8)</f>
        <v>0</v>
      </c>
      <c r="L23" s="31">
        <f>ROUND('Форма 4'!C370*'Базовые цены за единицу'!L23,0)</f>
        <v>0</v>
      </c>
      <c r="M23" s="31">
        <f>ROUND('Форма 4'!C370*'Базовые цены за единицу'!M23,0)</f>
        <v>0</v>
      </c>
      <c r="N23" s="31">
        <f>ROUND((C23+E23)*'Форма 4'!C383/100,0)</f>
        <v>0</v>
      </c>
      <c r="O23" s="31">
        <f>ROUND((C23+E23)*'Форма 4'!C386/100,0)</f>
        <v>0</v>
      </c>
      <c r="P23" s="31">
        <f>ROUND('Форма 4'!C370*'Базовые цены за единицу'!P23,0)</f>
        <v>0</v>
      </c>
      <c r="Q23" s="31">
        <f>ROUND('Форма 4'!C370*'Базовые цены за единицу'!Q23,0)</f>
        <v>0</v>
      </c>
      <c r="R23" s="31">
        <f>ROUND('Форма 4'!C370*'Базовые цены за единицу'!R23,0)</f>
        <v>0</v>
      </c>
      <c r="S23" s="31">
        <f>ROUND('Форма 4'!C370*'Базовые цены за единицу'!S23,0)</f>
        <v>0</v>
      </c>
      <c r="T23" s="31">
        <f>ROUND('Форма 4'!C370*'Базовые цены за единицу'!T23,0)</f>
        <v>0</v>
      </c>
      <c r="U23" s="31">
        <f>ROUND('Форма 4'!C370*'Базовые цены за единицу'!U23,0)</f>
        <v>0</v>
      </c>
      <c r="V23" s="31">
        <f>ROUND('Форма 4'!C370*'Базовые цены за единицу'!V23,0)</f>
        <v>0</v>
      </c>
      <c r="X23" s="27">
        <f>ROUND('Форма 4'!C370*'Базовые цены за единицу'!X23,0)</f>
        <v>0</v>
      </c>
      <c r="Y23" s="27">
        <f>IF(Определители!I23="9",ROUND((C23+E23)*(Начисления!M23/100)*('Форма 4'!C383/100),0),0)</f>
        <v>0</v>
      </c>
      <c r="Z23" s="27">
        <f>IF(Определители!I23="9",ROUND((C23+E23)*(100-Начисления!M23/100)*('Форма 4'!C383/100),0),0)</f>
        <v>0</v>
      </c>
      <c r="AA23" s="27">
        <f>IF(Определители!I23="9",ROUND((C23+E23)*(Начисления!M23/100)*('Форма 4'!C386/100),0),0)</f>
        <v>0</v>
      </c>
      <c r="AB23" s="27">
        <f>IF(Определители!I23="9",ROUND((C23+E23)*(100-Начисления!M23/100)*('Форма 4'!C386/100),0),0)</f>
        <v>0</v>
      </c>
      <c r="AC23" s="27">
        <f>IF(Определители!I23="9",ROUND(B23*Начисления!M23/100,0),0)</f>
        <v>0</v>
      </c>
      <c r="AD23" s="27">
        <f>IF(Определители!I23="9",ROUND(B23*(100-Начисления!M23)/100,0),0)</f>
        <v>0</v>
      </c>
      <c r="AE23" s="27">
        <f>ROUND('Форма 4'!C370*'Базовые цены за единицу'!AE23,0)</f>
        <v>0</v>
      </c>
    </row>
    <row r="24" spans="1:31" ht="10.5">
      <c r="A24" s="31" t="str">
        <f>'Форма 4'!A390</f>
        <v>19.</v>
      </c>
      <c r="B24" s="31">
        <f t="shared" si="0"/>
        <v>3644</v>
      </c>
      <c r="C24" s="31">
        <f>ROUND('Форма 4'!C390*'Базовые цены за единицу'!C24,0)</f>
        <v>767</v>
      </c>
      <c r="D24" s="31">
        <f>ROUND('Форма 4'!C390*'Базовые цены за единицу'!D24,0)</f>
        <v>2877</v>
      </c>
      <c r="E24" s="31">
        <f>ROUND('Форма 4'!C390*'Базовые цены за единицу'!E24,0)</f>
        <v>295</v>
      </c>
      <c r="F24" s="31">
        <f>ROUND('Форма 4'!C390*'Базовые цены за единицу'!F24,0)</f>
        <v>0</v>
      </c>
      <c r="G24" s="31">
        <f>ROUND('Форма 4'!C390*'Базовые цены за единицу'!G24,0)</f>
        <v>0</v>
      </c>
      <c r="H24" s="31">
        <f>ROUND('Форма 4'!C390*'Базовые цены за единицу'!H24,0)</f>
        <v>0</v>
      </c>
      <c r="I24" s="32">
        <f>ОКРУГЛВСЕ('Форма 4'!C390*'Базовые цены за единицу'!I24,8)</f>
        <v>66.78515</v>
      </c>
      <c r="J24" s="28">
        <f>ОКРУГЛВСЕ('Форма 4'!C390*'Базовые цены за единицу'!J24,8)</f>
        <v>0</v>
      </c>
      <c r="K24" s="32">
        <f>ОКРУГЛВСЕ('Форма 4'!C390*'Базовые цены за единицу'!K24,8)</f>
        <v>24.269642</v>
      </c>
      <c r="L24" s="31">
        <f>ROUND('Форма 4'!C390*'Базовые цены за единицу'!L24,0)</f>
        <v>0</v>
      </c>
      <c r="M24" s="31">
        <f>ROUND('Форма 4'!C390*'Базовые цены за единицу'!M24,0)</f>
        <v>0</v>
      </c>
      <c r="N24" s="31">
        <f>ROUND((C24+E24)*'Форма 4'!C404/100,0)</f>
        <v>1487</v>
      </c>
      <c r="O24" s="31">
        <f>ROUND((C24+E24)*'Форма 4'!C407/100,0)</f>
        <v>903</v>
      </c>
      <c r="P24" s="31">
        <f>ROUND('Форма 4'!C390*'Базовые цены за единицу'!P24,0)</f>
        <v>1073</v>
      </c>
      <c r="Q24" s="31">
        <f>ROUND('Форма 4'!C390*'Базовые цены за единицу'!Q24,0)</f>
        <v>413</v>
      </c>
      <c r="R24" s="31">
        <f>ROUND('Форма 4'!C390*'Базовые цены за единицу'!R24,0)</f>
        <v>652</v>
      </c>
      <c r="S24" s="31">
        <f>ROUND('Форма 4'!C390*'Базовые цены за единицу'!S24,0)</f>
        <v>251</v>
      </c>
      <c r="T24" s="31">
        <f>ROUND('Форма 4'!C390*'Базовые цены за единицу'!T24,0)</f>
        <v>0</v>
      </c>
      <c r="U24" s="31">
        <f>ROUND('Форма 4'!C390*'Базовые цены за единицу'!U24,0)</f>
        <v>0</v>
      </c>
      <c r="V24" s="31">
        <f>ROUND('Форма 4'!C390*'Базовые цены за единицу'!V24,0)</f>
        <v>0</v>
      </c>
      <c r="X24" s="27">
        <f>ROUND('Форма 4'!C390*'Базовые цены за единицу'!X24,0)</f>
        <v>0</v>
      </c>
      <c r="Y24" s="27">
        <f>IF(Определители!I24="9",ROUND((C24+E24)*(Начисления!M24/100)*('Форма 4'!C404/100),0),0)</f>
        <v>0</v>
      </c>
      <c r="Z24" s="27">
        <f>IF(Определители!I24="9",ROUND((C24+E24)*(100-Начисления!M24/100)*('Форма 4'!C404/100),0),0)</f>
        <v>0</v>
      </c>
      <c r="AA24" s="27">
        <f>IF(Определители!I24="9",ROUND((C24+E24)*(Начисления!M24/100)*('Форма 4'!C407/100),0),0)</f>
        <v>0</v>
      </c>
      <c r="AB24" s="27">
        <f>IF(Определители!I24="9",ROUND((C24+E24)*(100-Начисления!M24/100)*('Форма 4'!C407/100),0),0)</f>
        <v>0</v>
      </c>
      <c r="AC24" s="27">
        <f>IF(Определители!I24="9",ROUND(B24*Начисления!M24/100,0),0)</f>
        <v>0</v>
      </c>
      <c r="AD24" s="27">
        <f>IF(Определители!I24="9",ROUND(B24*(100-Начисления!M24)/100,0),0)</f>
        <v>0</v>
      </c>
      <c r="AE24" s="27">
        <f>ROUND('Форма 4'!C390*'Базовые цены за единицу'!AE24,0)</f>
        <v>0</v>
      </c>
    </row>
    <row r="25" spans="1:31" ht="10.5">
      <c r="A25" s="31" t="str">
        <f>'Форма 4'!A411</f>
        <v>20.</v>
      </c>
      <c r="B25" s="31">
        <f t="shared" si="0"/>
        <v>13537</v>
      </c>
      <c r="C25" s="31">
        <f>ROUND('Форма 4'!C411*'Базовые цены за единицу'!C25,0)</f>
        <v>0</v>
      </c>
      <c r="D25" s="31">
        <f>ROUND('Форма 4'!C411*'Базовые цены за единицу'!D25,0)</f>
        <v>0</v>
      </c>
      <c r="E25" s="31">
        <f>ROUND('Форма 4'!C411*'Базовые цены за единицу'!E25,0)</f>
        <v>0</v>
      </c>
      <c r="F25" s="31">
        <f>ROUND('Форма 4'!C411*'Базовые цены за единицу'!F25,0)</f>
        <v>13537</v>
      </c>
      <c r="G25" s="31">
        <f>ROUND('Форма 4'!C411*'Базовые цены за единицу'!G25,0)</f>
        <v>13537</v>
      </c>
      <c r="H25" s="31">
        <f>ROUND('Форма 4'!C411*'Базовые цены за единицу'!H25,0)</f>
        <v>0</v>
      </c>
      <c r="I25" s="32">
        <f>ОКРУГЛВСЕ('Форма 4'!C411*'Базовые цены за единицу'!I25,8)</f>
        <v>0</v>
      </c>
      <c r="J25" s="28">
        <f>ОКРУГЛВСЕ('Форма 4'!C411*'Базовые цены за единицу'!J25,8)</f>
        <v>0</v>
      </c>
      <c r="K25" s="32">
        <f>ОКРУГЛВСЕ('Форма 4'!C411*'Базовые цены за единицу'!K25,8)</f>
        <v>0</v>
      </c>
      <c r="L25" s="31">
        <f>ROUND('Форма 4'!C411*'Базовые цены за единицу'!L25,0)</f>
        <v>0</v>
      </c>
      <c r="M25" s="31">
        <f>ROUND('Форма 4'!C411*'Базовые цены за единицу'!M25,0)</f>
        <v>0</v>
      </c>
      <c r="N25" s="31">
        <f>ROUND((C25+E25)*'Форма 4'!C424/100,0)</f>
        <v>0</v>
      </c>
      <c r="O25" s="31">
        <f>ROUND((C25+E25)*'Форма 4'!C427/100,0)</f>
        <v>0</v>
      </c>
      <c r="P25" s="31">
        <f>ROUND('Форма 4'!C411*'Базовые цены за единицу'!P25,0)</f>
        <v>0</v>
      </c>
      <c r="Q25" s="31">
        <f>ROUND('Форма 4'!C411*'Базовые цены за единицу'!Q25,0)</f>
        <v>0</v>
      </c>
      <c r="R25" s="31">
        <f>ROUND('Форма 4'!C411*'Базовые цены за единицу'!R25,0)</f>
        <v>0</v>
      </c>
      <c r="S25" s="31">
        <f>ROUND('Форма 4'!C411*'Базовые цены за единицу'!S25,0)</f>
        <v>0</v>
      </c>
      <c r="T25" s="31">
        <f>ROUND('Форма 4'!C411*'Базовые цены за единицу'!T25,0)</f>
        <v>0</v>
      </c>
      <c r="U25" s="31">
        <f>ROUND('Форма 4'!C411*'Базовые цены за единицу'!U25,0)</f>
        <v>0</v>
      </c>
      <c r="V25" s="31">
        <f>ROUND('Форма 4'!C411*'Базовые цены за единицу'!V25,0)</f>
        <v>0</v>
      </c>
      <c r="X25" s="27">
        <f>ROUND('Форма 4'!C411*'Базовые цены за единицу'!X25,0)</f>
        <v>0</v>
      </c>
      <c r="Y25" s="27">
        <f>IF(Определители!I25="9",ROUND((C25+E25)*(Начисления!M25/100)*('Форма 4'!C424/100),0),0)</f>
        <v>0</v>
      </c>
      <c r="Z25" s="27">
        <f>IF(Определители!I25="9",ROUND((C25+E25)*(100-Начисления!M25/100)*('Форма 4'!C424/100),0),0)</f>
        <v>0</v>
      </c>
      <c r="AA25" s="27">
        <f>IF(Определители!I25="9",ROUND((C25+E25)*(Начисления!M25/100)*('Форма 4'!C427/100),0),0)</f>
        <v>0</v>
      </c>
      <c r="AB25" s="27">
        <f>IF(Определители!I25="9",ROUND((C25+E25)*(100-Начисления!M25/100)*('Форма 4'!C427/100),0),0)</f>
        <v>0</v>
      </c>
      <c r="AC25" s="27">
        <f>IF(Определители!I25="9",ROUND(B25*Начисления!M25/100,0),0)</f>
        <v>0</v>
      </c>
      <c r="AD25" s="27">
        <f>IF(Определители!I25="9",ROUND(B25*(100-Начисления!M25)/100,0),0)</f>
        <v>0</v>
      </c>
      <c r="AE25" s="27">
        <f>ROUND('Форма 4'!C411*'Базовые цены за единицу'!AE25,0)</f>
        <v>0</v>
      </c>
    </row>
    <row r="26" spans="1:31" ht="10.5">
      <c r="A26" s="31" t="str">
        <f>'Форма 4'!A431</f>
        <v>21.</v>
      </c>
      <c r="B26" s="31">
        <f t="shared" si="0"/>
        <v>112</v>
      </c>
      <c r="C26" s="31">
        <f>ROUND('Форма 4'!C431*'Базовые цены за единицу'!C26,0)</f>
        <v>112</v>
      </c>
      <c r="D26" s="31">
        <f>ROUND('Форма 4'!C431*'Базовые цены за единицу'!D26,0)</f>
        <v>0</v>
      </c>
      <c r="E26" s="31">
        <f>ROUND('Форма 4'!C431*'Базовые цены за единицу'!E26,0)</f>
        <v>0</v>
      </c>
      <c r="F26" s="31">
        <f>ROUND('Форма 4'!C431*'Базовые цены за единицу'!F26,0)</f>
        <v>0</v>
      </c>
      <c r="G26" s="31">
        <f>ROUND('Форма 4'!C431*'Базовые цены за единицу'!G26,0)</f>
        <v>0</v>
      </c>
      <c r="H26" s="31">
        <f>ROUND('Форма 4'!C431*'Базовые цены за единицу'!H26,0)</f>
        <v>0</v>
      </c>
      <c r="I26" s="32">
        <f>ОКРУГЛВСЕ('Форма 4'!C431*'Базовые цены за единицу'!I26,8)</f>
        <v>11.113232</v>
      </c>
      <c r="J26" s="28">
        <f>ОКРУГЛВСЕ('Форма 4'!C431*'Базовые цены за единицу'!J26,8)</f>
        <v>0</v>
      </c>
      <c r="K26" s="32">
        <f>ОКРУГЛВСЕ('Форма 4'!C431*'Базовые цены за единицу'!K26,8)</f>
        <v>0</v>
      </c>
      <c r="L26" s="31">
        <f>ROUND('Форма 4'!C431*'Базовые цены за единицу'!L26,0)</f>
        <v>0</v>
      </c>
      <c r="M26" s="31">
        <f>ROUND('Форма 4'!C431*'Базовые цены за единицу'!M26,0)</f>
        <v>0</v>
      </c>
      <c r="N26" s="31">
        <f>ROUND((C26+E26)*'Форма 4'!C445/100,0)</f>
        <v>90</v>
      </c>
      <c r="O26" s="31">
        <f>ROUND((C26+E26)*'Форма 4'!C448/100,0)</f>
        <v>56</v>
      </c>
      <c r="P26" s="31">
        <f>ROUND('Форма 4'!C431*'Базовые цены за единицу'!P26,0)</f>
        <v>89</v>
      </c>
      <c r="Q26" s="31">
        <f>ROUND('Форма 4'!C431*'Базовые цены за единицу'!Q26,0)</f>
        <v>0</v>
      </c>
      <c r="R26" s="31">
        <f>ROUND('Форма 4'!C431*'Базовые цены за единицу'!R26,0)</f>
        <v>56</v>
      </c>
      <c r="S26" s="31">
        <f>ROUND('Форма 4'!C431*'Базовые цены за единицу'!S26,0)</f>
        <v>0</v>
      </c>
      <c r="T26" s="31">
        <f>ROUND('Форма 4'!C431*'Базовые цены за единицу'!T26,0)</f>
        <v>0</v>
      </c>
      <c r="U26" s="31">
        <f>ROUND('Форма 4'!C431*'Базовые цены за единицу'!U26,0)</f>
        <v>0</v>
      </c>
      <c r="V26" s="31">
        <f>ROUND('Форма 4'!C431*'Базовые цены за единицу'!V26,0)</f>
        <v>0</v>
      </c>
      <c r="X26" s="27">
        <f>ROUND('Форма 4'!C431*'Базовые цены за единицу'!X26,0)</f>
        <v>0</v>
      </c>
      <c r="Y26" s="27">
        <f>IF(Определители!I26="9",ROUND((C26+E26)*(Начисления!M26/100)*('Форма 4'!C445/100),0),0)</f>
        <v>0</v>
      </c>
      <c r="Z26" s="27">
        <f>IF(Определители!I26="9",ROUND((C26+E26)*(100-Начисления!M26/100)*('Форма 4'!C445/100),0),0)</f>
        <v>0</v>
      </c>
      <c r="AA26" s="27">
        <f>IF(Определители!I26="9",ROUND((C26+E26)*(Начисления!M26/100)*('Форма 4'!C448/100),0),0)</f>
        <v>0</v>
      </c>
      <c r="AB26" s="27">
        <f>IF(Определители!I26="9",ROUND((C26+E26)*(100-Начисления!M26/100)*('Форма 4'!C448/100),0),0)</f>
        <v>0</v>
      </c>
      <c r="AC26" s="27">
        <f>IF(Определители!I26="9",ROUND(B26*Начисления!M26/100,0),0)</f>
        <v>0</v>
      </c>
      <c r="AD26" s="27">
        <f>IF(Определители!I26="9",ROUND(B26*(100-Начисления!M26)/100,0),0)</f>
        <v>0</v>
      </c>
      <c r="AE26" s="27">
        <f>ROUND('Форма 4'!C431*'Базовые цены за единицу'!AE26,0)</f>
        <v>0</v>
      </c>
    </row>
    <row r="27" spans="1:31" ht="10.5">
      <c r="A27" s="31" t="str">
        <f>'Форма 4'!A452</f>
        <v>22.</v>
      </c>
      <c r="B27" s="31">
        <f t="shared" si="0"/>
        <v>188</v>
      </c>
      <c r="C27" s="31">
        <f>ROUND('Форма 4'!C452*'Базовые цены за единицу'!C27,0)</f>
        <v>188</v>
      </c>
      <c r="D27" s="31">
        <f>ROUND('Форма 4'!C452*'Базовые цены за единицу'!D27,0)</f>
        <v>0</v>
      </c>
      <c r="E27" s="31">
        <f>ROUND('Форма 4'!C452*'Базовые цены за единицу'!E27,0)</f>
        <v>0</v>
      </c>
      <c r="F27" s="31">
        <f>ROUND('Форма 4'!C452*'Базовые цены за единицу'!F27,0)</f>
        <v>0</v>
      </c>
      <c r="G27" s="31">
        <f>ROUND('Форма 4'!C452*'Базовые цены за единицу'!G27,0)</f>
        <v>0</v>
      </c>
      <c r="H27" s="31">
        <f>ROUND('Форма 4'!C452*'Базовые цены за единицу'!H27,0)</f>
        <v>0</v>
      </c>
      <c r="I27" s="32">
        <f>ОКРУГЛВСЕ('Форма 4'!C452*'Базовые цены за единицу'!I27,8)</f>
        <v>19.044</v>
      </c>
      <c r="J27" s="28">
        <f>ОКРУГЛВСЕ('Форма 4'!C452*'Базовые цены за единицу'!J27,8)</f>
        <v>0</v>
      </c>
      <c r="K27" s="32">
        <f>ОКРУГЛВСЕ('Форма 4'!C452*'Базовые цены за единицу'!K27,8)</f>
        <v>0</v>
      </c>
      <c r="L27" s="31">
        <f>ROUND('Форма 4'!C452*'Базовые цены за единицу'!L27,0)</f>
        <v>0</v>
      </c>
      <c r="M27" s="31">
        <f>ROUND('Форма 4'!C452*'Базовые цены за единицу'!M27,0)</f>
        <v>0</v>
      </c>
      <c r="N27" s="31">
        <f>ROUND((C27+E27)*'Форма 4'!C465/100,0)</f>
        <v>124</v>
      </c>
      <c r="O27" s="31">
        <f>ROUND((C27+E27)*'Форма 4'!C468/100,0)</f>
        <v>0</v>
      </c>
      <c r="P27" s="31">
        <f>ROUND('Форма 4'!C452*'Базовые цены за единицу'!P27,0)</f>
        <v>124</v>
      </c>
      <c r="Q27" s="31">
        <f>ROUND('Форма 4'!C452*'Базовые цены за единицу'!Q27,0)</f>
        <v>0</v>
      </c>
      <c r="R27" s="31">
        <f>ROUND('Форма 4'!C452*'Базовые цены за единицу'!R27,0)</f>
        <v>0</v>
      </c>
      <c r="S27" s="31">
        <f>ROUND('Форма 4'!C452*'Базовые цены за единицу'!S27,0)</f>
        <v>0</v>
      </c>
      <c r="T27" s="31">
        <f>ROUND('Форма 4'!C452*'Базовые цены за единицу'!T27,0)</f>
        <v>0</v>
      </c>
      <c r="U27" s="31">
        <f>ROUND('Форма 4'!C452*'Базовые цены за единицу'!U27,0)</f>
        <v>0</v>
      </c>
      <c r="V27" s="31">
        <f>ROUND('Форма 4'!C452*'Базовые цены за единицу'!V27,0)</f>
        <v>0</v>
      </c>
      <c r="X27" s="27">
        <f>ROUND('Форма 4'!C452*'Базовые цены за единицу'!X27,0)</f>
        <v>0</v>
      </c>
      <c r="Y27" s="27">
        <f>IF(Определители!I27="9",ROUND((C27+E27)*(Начисления!M27/100)*('Форма 4'!C465/100),0),0)</f>
        <v>0</v>
      </c>
      <c r="Z27" s="27">
        <f>IF(Определители!I27="9",ROUND((C27+E27)*(100-Начисления!M27/100)*('Форма 4'!C465/100),0),0)</f>
        <v>0</v>
      </c>
      <c r="AA27" s="27">
        <f>IF(Определители!I27="9",ROUND((C27+E27)*(Начисления!M27/100)*('Форма 4'!C468/100),0),0)</f>
        <v>0</v>
      </c>
      <c r="AB27" s="27">
        <f>IF(Определители!I27="9",ROUND((C27+E27)*(100-Начисления!M27/100)*('Форма 4'!C468/100),0),0)</f>
        <v>0</v>
      </c>
      <c r="AC27" s="27">
        <f>IF(Определители!I27="9",ROUND(B27*Начисления!M27/100,0),0)</f>
        <v>0</v>
      </c>
      <c r="AD27" s="27">
        <f>IF(Определители!I27="9",ROUND(B27*(100-Начисления!M27)/100,0),0)</f>
        <v>0</v>
      </c>
      <c r="AE27" s="27">
        <f>ROUND('Форма 4'!C452*'Базовые цены за единицу'!AE27,0)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2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7" customWidth="1"/>
  </cols>
  <sheetData>
    <row r="1" spans="1:50" s="29" customFormat="1" ht="10.5">
      <c r="A1" s="8"/>
      <c r="B1" s="29" t="s">
        <v>224</v>
      </c>
      <c r="C1" s="29" t="s">
        <v>225</v>
      </c>
      <c r="D1" s="29" t="s">
        <v>226</v>
      </c>
      <c r="E1" s="29" t="s">
        <v>227</v>
      </c>
      <c r="F1" s="29" t="s">
        <v>228</v>
      </c>
      <c r="G1" s="29" t="s">
        <v>229</v>
      </c>
      <c r="H1" s="29" t="s">
        <v>230</v>
      </c>
      <c r="I1" s="29" t="s">
        <v>231</v>
      </c>
      <c r="J1" s="29" t="s">
        <v>232</v>
      </c>
      <c r="K1" s="29" t="s">
        <v>233</v>
      </c>
      <c r="L1" s="29" t="s">
        <v>234</v>
      </c>
      <c r="M1" s="29" t="s">
        <v>235</v>
      </c>
      <c r="N1" s="29" t="s">
        <v>236</v>
      </c>
      <c r="O1" s="29" t="s">
        <v>237</v>
      </c>
      <c r="P1" s="29" t="s">
        <v>238</v>
      </c>
      <c r="Q1" s="29" t="s">
        <v>239</v>
      </c>
      <c r="R1" s="29" t="s">
        <v>240</v>
      </c>
      <c r="S1" s="29" t="s">
        <v>241</v>
      </c>
      <c r="T1" s="29" t="s">
        <v>242</v>
      </c>
      <c r="U1" s="29" t="s">
        <v>243</v>
      </c>
      <c r="V1" s="29" t="s">
        <v>244</v>
      </c>
      <c r="W1" s="29" t="s">
        <v>245</v>
      </c>
      <c r="X1" s="29" t="s">
        <v>246</v>
      </c>
      <c r="Y1" s="29" t="s">
        <v>247</v>
      </c>
      <c r="Z1" s="29" t="s">
        <v>248</v>
      </c>
      <c r="AA1" s="29" t="s">
        <v>249</v>
      </c>
      <c r="AB1" s="29" t="s">
        <v>250</v>
      </c>
      <c r="AC1" s="29" t="s">
        <v>251</v>
      </c>
      <c r="AD1" s="29" t="s">
        <v>252</v>
      </c>
      <c r="AE1" s="29" t="s">
        <v>253</v>
      </c>
      <c r="AF1" s="29" t="s">
        <v>254</v>
      </c>
      <c r="AG1" s="29" t="s">
        <v>255</v>
      </c>
      <c r="AH1" s="29" t="s">
        <v>256</v>
      </c>
      <c r="AI1" s="29" t="s">
        <v>257</v>
      </c>
      <c r="AJ1" s="29" t="s">
        <v>258</v>
      </c>
      <c r="AK1" s="29" t="s">
        <v>259</v>
      </c>
      <c r="AL1" s="29" t="s">
        <v>260</v>
      </c>
      <c r="AM1" s="29" t="s">
        <v>261</v>
      </c>
      <c r="AN1" s="29" t="s">
        <v>262</v>
      </c>
      <c r="AO1" s="29" t="s">
        <v>263</v>
      </c>
      <c r="AP1" s="29" t="s">
        <v>264</v>
      </c>
      <c r="AQ1" s="29" t="s">
        <v>265</v>
      </c>
      <c r="AR1" s="29" t="s">
        <v>266</v>
      </c>
      <c r="AS1" s="29" t="s">
        <v>267</v>
      </c>
      <c r="AT1" s="29" t="s">
        <v>268</v>
      </c>
      <c r="AU1" s="29" t="s">
        <v>269</v>
      </c>
      <c r="AV1" s="29" t="s">
        <v>270</v>
      </c>
      <c r="AW1" s="29" t="s">
        <v>271</v>
      </c>
      <c r="AX1" s="29" t="s">
        <v>272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222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223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50" ht="10.5">
      <c r="A6" s="28" t="str">
        <f>'Форма 4'!A28</f>
        <v>1.</v>
      </c>
      <c r="B6" s="28">
        <v>1</v>
      </c>
      <c r="C6" s="28">
        <v>1</v>
      </c>
      <c r="D6" s="28">
        <v>1.15</v>
      </c>
      <c r="E6" s="28">
        <v>1.15</v>
      </c>
      <c r="F6" s="28">
        <v>1.15</v>
      </c>
      <c r="G6" s="28">
        <v>1</v>
      </c>
      <c r="H6" s="28">
        <v>1</v>
      </c>
      <c r="I6" s="28">
        <v>1</v>
      </c>
      <c r="J6" s="28">
        <v>1</v>
      </c>
      <c r="K6" s="28">
        <v>0</v>
      </c>
      <c r="L6" s="28">
        <v>0</v>
      </c>
      <c r="M6" s="28">
        <v>100</v>
      </c>
      <c r="N6" s="28">
        <v>0</v>
      </c>
      <c r="O6" s="28">
        <v>0</v>
      </c>
      <c r="P6" s="28">
        <v>1</v>
      </c>
      <c r="Q6" s="28">
        <v>1</v>
      </c>
      <c r="R6" s="28">
        <v>0</v>
      </c>
      <c r="S6" s="28">
        <v>0</v>
      </c>
      <c r="T6" s="28">
        <v>1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1.7</v>
      </c>
      <c r="AH6" s="28">
        <v>1.6</v>
      </c>
      <c r="AI6" s="28">
        <v>1.29</v>
      </c>
      <c r="AJ6" s="28">
        <v>0.092</v>
      </c>
      <c r="AK6" s="28">
        <v>0.18</v>
      </c>
      <c r="AL6" s="28">
        <v>1</v>
      </c>
      <c r="AM6" s="28">
        <v>1</v>
      </c>
      <c r="AN6" s="28">
        <v>0.2</v>
      </c>
      <c r="AO6" s="28">
        <v>1.5</v>
      </c>
      <c r="AP6" s="28">
        <v>1</v>
      </c>
      <c r="AQ6" s="28">
        <v>1</v>
      </c>
      <c r="AR6" s="28">
        <v>1</v>
      </c>
      <c r="AS6" s="28">
        <v>1</v>
      </c>
      <c r="AT6" s="28">
        <v>1</v>
      </c>
      <c r="AU6" s="28">
        <v>100</v>
      </c>
      <c r="AV6" s="28">
        <v>1</v>
      </c>
      <c r="AW6" s="28">
        <v>1</v>
      </c>
      <c r="AX6" s="28">
        <v>1</v>
      </c>
    </row>
    <row r="7" spans="1:50" ht="10.5">
      <c r="A7" s="28" t="str">
        <f>'Форма 4'!A48</f>
        <v>2.</v>
      </c>
      <c r="B7" s="28">
        <v>1</v>
      </c>
      <c r="C7" s="28">
        <v>1</v>
      </c>
      <c r="D7" s="28">
        <v>1.35</v>
      </c>
      <c r="E7" s="28">
        <v>1.35</v>
      </c>
      <c r="F7" s="28">
        <v>1.35</v>
      </c>
      <c r="G7" s="28">
        <v>1</v>
      </c>
      <c r="H7" s="28">
        <v>1</v>
      </c>
      <c r="I7" s="28">
        <v>1</v>
      </c>
      <c r="J7" s="28">
        <v>1</v>
      </c>
      <c r="K7" s="28">
        <v>0</v>
      </c>
      <c r="L7" s="28">
        <v>0</v>
      </c>
      <c r="M7" s="28">
        <v>100</v>
      </c>
      <c r="N7" s="28">
        <v>0</v>
      </c>
      <c r="O7" s="28">
        <v>0</v>
      </c>
      <c r="P7" s="28">
        <v>1</v>
      </c>
      <c r="Q7" s="28">
        <v>1</v>
      </c>
      <c r="R7" s="28">
        <v>0</v>
      </c>
      <c r="S7" s="28">
        <v>0</v>
      </c>
      <c r="T7" s="28">
        <v>1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1.7</v>
      </c>
      <c r="AH7" s="28">
        <v>1.6</v>
      </c>
      <c r="AI7" s="28">
        <v>1.29</v>
      </c>
      <c r="AJ7" s="28">
        <v>0.092</v>
      </c>
      <c r="AK7" s="28">
        <v>0.18</v>
      </c>
      <c r="AL7" s="28">
        <v>1</v>
      </c>
      <c r="AM7" s="28">
        <v>1</v>
      </c>
      <c r="AN7" s="28">
        <v>0.2</v>
      </c>
      <c r="AO7" s="28">
        <v>1.5</v>
      </c>
      <c r="AP7" s="28">
        <v>1</v>
      </c>
      <c r="AQ7" s="28">
        <v>1</v>
      </c>
      <c r="AR7" s="28">
        <v>1</v>
      </c>
      <c r="AS7" s="28">
        <v>1</v>
      </c>
      <c r="AT7" s="28">
        <v>1</v>
      </c>
      <c r="AU7" s="28">
        <v>100</v>
      </c>
      <c r="AV7" s="28">
        <v>1</v>
      </c>
      <c r="AW7" s="28">
        <v>1</v>
      </c>
      <c r="AX7" s="28">
        <v>1</v>
      </c>
    </row>
    <row r="8" spans="1:50" ht="10.5">
      <c r="A8" s="28" t="str">
        <f>'Форма 4'!A67</f>
        <v>3.</v>
      </c>
      <c r="B8" s="28">
        <v>1</v>
      </c>
      <c r="C8" s="28">
        <v>1</v>
      </c>
      <c r="D8" s="28">
        <v>1.35</v>
      </c>
      <c r="E8" s="28">
        <v>1.35</v>
      </c>
      <c r="F8" s="28">
        <v>1.35</v>
      </c>
      <c r="G8" s="28">
        <v>1</v>
      </c>
      <c r="H8" s="28">
        <v>1</v>
      </c>
      <c r="I8" s="28">
        <v>1</v>
      </c>
      <c r="J8" s="28">
        <v>1</v>
      </c>
      <c r="K8" s="28">
        <v>0</v>
      </c>
      <c r="L8" s="28">
        <v>0</v>
      </c>
      <c r="M8" s="28">
        <v>100</v>
      </c>
      <c r="N8" s="28">
        <v>0</v>
      </c>
      <c r="O8" s="28">
        <v>0</v>
      </c>
      <c r="P8" s="28">
        <v>1</v>
      </c>
      <c r="Q8" s="28">
        <v>1</v>
      </c>
      <c r="R8" s="28">
        <v>0</v>
      </c>
      <c r="S8" s="28">
        <v>0</v>
      </c>
      <c r="T8" s="28">
        <v>1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1.7</v>
      </c>
      <c r="AH8" s="28">
        <v>1.6</v>
      </c>
      <c r="AI8" s="28">
        <v>1.29</v>
      </c>
      <c r="AJ8" s="28">
        <v>0.092</v>
      </c>
      <c r="AK8" s="28">
        <v>0.18</v>
      </c>
      <c r="AL8" s="28">
        <v>1</v>
      </c>
      <c r="AM8" s="28">
        <v>1</v>
      </c>
      <c r="AN8" s="28">
        <v>0.2</v>
      </c>
      <c r="AO8" s="28">
        <v>1.5</v>
      </c>
      <c r="AP8" s="28">
        <v>1</v>
      </c>
      <c r="AQ8" s="28">
        <v>1</v>
      </c>
      <c r="AR8" s="28">
        <v>1</v>
      </c>
      <c r="AS8" s="28">
        <v>1</v>
      </c>
      <c r="AT8" s="28">
        <v>1</v>
      </c>
      <c r="AU8" s="28">
        <v>100</v>
      </c>
      <c r="AV8" s="28">
        <v>1</v>
      </c>
      <c r="AW8" s="28">
        <v>1</v>
      </c>
      <c r="AX8" s="28">
        <v>1</v>
      </c>
    </row>
    <row r="9" spans="1:50" ht="10.5">
      <c r="A9" s="28" t="str">
        <f>'Форма 4'!A86</f>
        <v>4.</v>
      </c>
      <c r="B9" s="28">
        <v>1</v>
      </c>
      <c r="C9" s="28">
        <v>1</v>
      </c>
      <c r="D9" s="28">
        <v>1.6875</v>
      </c>
      <c r="E9" s="28">
        <v>1.6875</v>
      </c>
      <c r="F9" s="28">
        <v>1.5525</v>
      </c>
      <c r="G9" s="28">
        <v>1</v>
      </c>
      <c r="H9" s="28">
        <v>1</v>
      </c>
      <c r="I9" s="28">
        <v>1</v>
      </c>
      <c r="J9" s="28">
        <v>1</v>
      </c>
      <c r="K9" s="28">
        <v>0</v>
      </c>
      <c r="L9" s="28">
        <v>0</v>
      </c>
      <c r="M9" s="28">
        <v>100</v>
      </c>
      <c r="N9" s="28">
        <v>0</v>
      </c>
      <c r="O9" s="28">
        <v>0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1.7</v>
      </c>
      <c r="AH9" s="28">
        <v>1.6</v>
      </c>
      <c r="AI9" s="28">
        <v>1.29</v>
      </c>
      <c r="AJ9" s="28">
        <v>0.092</v>
      </c>
      <c r="AK9" s="28">
        <v>0.18</v>
      </c>
      <c r="AL9" s="28">
        <v>1</v>
      </c>
      <c r="AM9" s="28">
        <v>1</v>
      </c>
      <c r="AN9" s="28">
        <v>0.2</v>
      </c>
      <c r="AO9" s="28">
        <v>1.5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100</v>
      </c>
      <c r="AV9" s="28">
        <v>1</v>
      </c>
      <c r="AW9" s="28">
        <v>1</v>
      </c>
      <c r="AX9" s="28">
        <v>1</v>
      </c>
    </row>
    <row r="10" spans="1:50" ht="10.5">
      <c r="A10" s="28" t="str">
        <f>'Форма 4'!A106</f>
        <v>5.</v>
      </c>
      <c r="B10" s="28">
        <v>1</v>
      </c>
      <c r="C10" s="28">
        <v>1</v>
      </c>
      <c r="D10" s="28">
        <v>1.6875</v>
      </c>
      <c r="E10" s="28">
        <v>1.6875</v>
      </c>
      <c r="F10" s="28">
        <v>1.5525</v>
      </c>
      <c r="G10" s="28">
        <v>1</v>
      </c>
      <c r="H10" s="28">
        <v>1</v>
      </c>
      <c r="I10" s="28">
        <v>1</v>
      </c>
      <c r="J10" s="28">
        <v>1</v>
      </c>
      <c r="K10" s="28">
        <v>0</v>
      </c>
      <c r="L10" s="28">
        <v>0</v>
      </c>
      <c r="M10" s="28">
        <v>100</v>
      </c>
      <c r="N10" s="28">
        <v>0</v>
      </c>
      <c r="O10" s="2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1.7</v>
      </c>
      <c r="AH10" s="28">
        <v>1.6</v>
      </c>
      <c r="AI10" s="28">
        <v>1.29</v>
      </c>
      <c r="AJ10" s="28">
        <v>0.092</v>
      </c>
      <c r="AK10" s="28">
        <v>0.18</v>
      </c>
      <c r="AL10" s="28">
        <v>1</v>
      </c>
      <c r="AM10" s="28">
        <v>1</v>
      </c>
      <c r="AN10" s="28">
        <v>0.2</v>
      </c>
      <c r="AO10" s="28">
        <v>1.5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100</v>
      </c>
      <c r="AV10" s="28">
        <v>1</v>
      </c>
      <c r="AW10" s="28">
        <v>1</v>
      </c>
      <c r="AX10" s="28">
        <v>1</v>
      </c>
    </row>
    <row r="11" spans="1:50" ht="10.5">
      <c r="A11" s="28" t="str">
        <f>'Форма 4'!A127</f>
        <v>6.</v>
      </c>
      <c r="B11" s="28">
        <v>1</v>
      </c>
      <c r="C11" s="28">
        <v>1</v>
      </c>
      <c r="D11" s="28">
        <v>1.6875</v>
      </c>
      <c r="E11" s="28">
        <v>1.6875</v>
      </c>
      <c r="F11" s="28">
        <v>1.5525</v>
      </c>
      <c r="G11" s="28">
        <v>1</v>
      </c>
      <c r="H11" s="28">
        <v>1</v>
      </c>
      <c r="I11" s="28">
        <v>1</v>
      </c>
      <c r="J11" s="28">
        <v>1</v>
      </c>
      <c r="K11" s="28">
        <v>0</v>
      </c>
      <c r="L11" s="28">
        <v>0</v>
      </c>
      <c r="M11" s="28">
        <v>100</v>
      </c>
      <c r="N11" s="28">
        <v>0</v>
      </c>
      <c r="O11" s="28">
        <v>0</v>
      </c>
      <c r="P11" s="28">
        <v>1</v>
      </c>
      <c r="Q11" s="28">
        <v>1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1.7</v>
      </c>
      <c r="AH11" s="28">
        <v>1.6</v>
      </c>
      <c r="AI11" s="28">
        <v>1.29</v>
      </c>
      <c r="AJ11" s="28">
        <v>0.092</v>
      </c>
      <c r="AK11" s="28">
        <v>0.18</v>
      </c>
      <c r="AL11" s="28">
        <v>1</v>
      </c>
      <c r="AM11" s="28">
        <v>1</v>
      </c>
      <c r="AN11" s="28">
        <v>0.2</v>
      </c>
      <c r="AO11" s="28">
        <v>1.5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100</v>
      </c>
      <c r="AV11" s="28">
        <v>1</v>
      </c>
      <c r="AW11" s="28">
        <v>1</v>
      </c>
      <c r="AX11" s="28">
        <v>1</v>
      </c>
    </row>
    <row r="12" spans="1:50" ht="10.5">
      <c r="A12" s="28" t="str">
        <f>'Форма 4'!A148</f>
        <v>7.</v>
      </c>
      <c r="B12" s="28">
        <v>1</v>
      </c>
      <c r="C12" s="28">
        <v>1</v>
      </c>
      <c r="D12" s="28">
        <v>1.35</v>
      </c>
      <c r="E12" s="28">
        <v>1.35</v>
      </c>
      <c r="F12" s="28">
        <v>1.35</v>
      </c>
      <c r="G12" s="28">
        <v>1</v>
      </c>
      <c r="H12" s="28">
        <v>1</v>
      </c>
      <c r="I12" s="28">
        <v>1</v>
      </c>
      <c r="J12" s="28">
        <v>1</v>
      </c>
      <c r="K12" s="28">
        <v>0</v>
      </c>
      <c r="L12" s="28">
        <v>0</v>
      </c>
      <c r="M12" s="28">
        <v>100</v>
      </c>
      <c r="N12" s="28">
        <v>0</v>
      </c>
      <c r="O12" s="28">
        <v>0</v>
      </c>
      <c r="P12" s="28">
        <v>1</v>
      </c>
      <c r="Q12" s="28">
        <v>1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1.7</v>
      </c>
      <c r="AH12" s="28">
        <v>1.6</v>
      </c>
      <c r="AI12" s="28">
        <v>1.29</v>
      </c>
      <c r="AJ12" s="28">
        <v>0.092</v>
      </c>
      <c r="AK12" s="28">
        <v>0.18</v>
      </c>
      <c r="AL12" s="28">
        <v>1</v>
      </c>
      <c r="AM12" s="28">
        <v>1</v>
      </c>
      <c r="AN12" s="28">
        <v>0.2</v>
      </c>
      <c r="AO12" s="28">
        <v>1.5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100</v>
      </c>
      <c r="AV12" s="28">
        <v>1</v>
      </c>
      <c r="AW12" s="28">
        <v>1</v>
      </c>
      <c r="AX12" s="28">
        <v>1</v>
      </c>
    </row>
    <row r="13" spans="1:50" ht="10.5">
      <c r="A13" s="28" t="str">
        <f>'Форма 4'!A168</f>
        <v>8.</v>
      </c>
      <c r="B13" s="28">
        <v>1</v>
      </c>
      <c r="C13" s="28">
        <v>1</v>
      </c>
      <c r="D13" s="28">
        <v>1.6875</v>
      </c>
      <c r="E13" s="28">
        <v>1.6875</v>
      </c>
      <c r="F13" s="28">
        <v>1.5525</v>
      </c>
      <c r="G13" s="28">
        <v>1</v>
      </c>
      <c r="H13" s="28">
        <v>1</v>
      </c>
      <c r="I13" s="28">
        <v>1</v>
      </c>
      <c r="J13" s="28">
        <v>1</v>
      </c>
      <c r="K13" s="28">
        <v>0</v>
      </c>
      <c r="L13" s="28">
        <v>0</v>
      </c>
      <c r="M13" s="28">
        <v>100</v>
      </c>
      <c r="N13" s="28">
        <v>0</v>
      </c>
      <c r="O13" s="28">
        <v>0</v>
      </c>
      <c r="P13" s="28">
        <v>1</v>
      </c>
      <c r="Q13" s="28">
        <v>1</v>
      </c>
      <c r="R13" s="28">
        <v>0</v>
      </c>
      <c r="S13" s="28">
        <v>0</v>
      </c>
      <c r="T13" s="28">
        <v>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1.7</v>
      </c>
      <c r="AH13" s="28">
        <v>1.6</v>
      </c>
      <c r="AI13" s="28">
        <v>1.29</v>
      </c>
      <c r="AJ13" s="28">
        <v>0.092</v>
      </c>
      <c r="AK13" s="28">
        <v>0.18</v>
      </c>
      <c r="AL13" s="28">
        <v>1</v>
      </c>
      <c r="AM13" s="28">
        <v>1</v>
      </c>
      <c r="AN13" s="28">
        <v>0.2</v>
      </c>
      <c r="AO13" s="28">
        <v>1.5</v>
      </c>
      <c r="AP13" s="28">
        <v>1</v>
      </c>
      <c r="AQ13" s="28">
        <v>1</v>
      </c>
      <c r="AR13" s="28">
        <v>1</v>
      </c>
      <c r="AS13" s="28">
        <v>1</v>
      </c>
      <c r="AT13" s="28">
        <v>1</v>
      </c>
      <c r="AU13" s="28">
        <v>100</v>
      </c>
      <c r="AV13" s="28">
        <v>1</v>
      </c>
      <c r="AW13" s="28">
        <v>1</v>
      </c>
      <c r="AX13" s="28">
        <v>1</v>
      </c>
    </row>
    <row r="14" spans="1:50" ht="10.5">
      <c r="A14" s="28" t="str">
        <f>'Форма 4'!A189</f>
        <v>9.</v>
      </c>
      <c r="B14" s="28">
        <v>1</v>
      </c>
      <c r="C14" s="28">
        <v>1</v>
      </c>
      <c r="D14" s="28">
        <v>1.6875</v>
      </c>
      <c r="E14" s="28">
        <v>1.6875</v>
      </c>
      <c r="F14" s="28">
        <v>1.5525</v>
      </c>
      <c r="G14" s="28">
        <v>1</v>
      </c>
      <c r="H14" s="28">
        <v>1</v>
      </c>
      <c r="I14" s="28">
        <v>1</v>
      </c>
      <c r="J14" s="28">
        <v>1</v>
      </c>
      <c r="K14" s="28">
        <v>0</v>
      </c>
      <c r="L14" s="28">
        <v>0</v>
      </c>
      <c r="M14" s="28">
        <v>100</v>
      </c>
      <c r="N14" s="28">
        <v>0</v>
      </c>
      <c r="O14" s="28">
        <v>0</v>
      </c>
      <c r="P14" s="28">
        <v>1</v>
      </c>
      <c r="Q14" s="28">
        <v>1</v>
      </c>
      <c r="R14" s="28">
        <v>0</v>
      </c>
      <c r="S14" s="28">
        <v>0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1.7</v>
      </c>
      <c r="AH14" s="28">
        <v>1.6</v>
      </c>
      <c r="AI14" s="28">
        <v>1.29</v>
      </c>
      <c r="AJ14" s="28">
        <v>0.092</v>
      </c>
      <c r="AK14" s="28">
        <v>0.18</v>
      </c>
      <c r="AL14" s="28">
        <v>1</v>
      </c>
      <c r="AM14" s="28">
        <v>1</v>
      </c>
      <c r="AN14" s="28">
        <v>0.2</v>
      </c>
      <c r="AO14" s="28">
        <v>1.5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100</v>
      </c>
      <c r="AV14" s="28">
        <v>1</v>
      </c>
      <c r="AW14" s="28">
        <v>1</v>
      </c>
      <c r="AX14" s="28">
        <v>1</v>
      </c>
    </row>
    <row r="15" spans="1:50" ht="10.5">
      <c r="A15" s="28" t="str">
        <f>'Форма 4'!A208</f>
        <v>10.</v>
      </c>
      <c r="B15" s="28">
        <v>1</v>
      </c>
      <c r="C15" s="28">
        <v>1</v>
      </c>
      <c r="D15" s="28">
        <v>23.625</v>
      </c>
      <c r="E15" s="28">
        <v>23.625</v>
      </c>
      <c r="F15" s="28">
        <v>21.735</v>
      </c>
      <c r="G15" s="28">
        <v>1</v>
      </c>
      <c r="H15" s="28">
        <v>1</v>
      </c>
      <c r="I15" s="28">
        <v>1</v>
      </c>
      <c r="J15" s="28">
        <v>1</v>
      </c>
      <c r="K15" s="28">
        <v>0</v>
      </c>
      <c r="L15" s="28">
        <v>0</v>
      </c>
      <c r="M15" s="28">
        <v>100</v>
      </c>
      <c r="N15" s="28">
        <v>0</v>
      </c>
      <c r="O15" s="28">
        <v>0</v>
      </c>
      <c r="P15" s="28">
        <v>1</v>
      </c>
      <c r="Q15" s="28">
        <v>1</v>
      </c>
      <c r="R15" s="28">
        <v>0</v>
      </c>
      <c r="S15" s="28">
        <v>0</v>
      </c>
      <c r="T15" s="28">
        <v>1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1.7</v>
      </c>
      <c r="AH15" s="28">
        <v>1.6</v>
      </c>
      <c r="AI15" s="28">
        <v>1.29</v>
      </c>
      <c r="AJ15" s="28">
        <v>0.092</v>
      </c>
      <c r="AK15" s="28">
        <v>0.18</v>
      </c>
      <c r="AL15" s="28">
        <v>1</v>
      </c>
      <c r="AM15" s="28">
        <v>1</v>
      </c>
      <c r="AN15" s="28">
        <v>0.2</v>
      </c>
      <c r="AO15" s="28">
        <v>1.5</v>
      </c>
      <c r="AP15" s="28">
        <v>1</v>
      </c>
      <c r="AQ15" s="28">
        <v>1</v>
      </c>
      <c r="AR15" s="28">
        <v>1</v>
      </c>
      <c r="AS15" s="28">
        <v>1</v>
      </c>
      <c r="AT15" s="28">
        <v>1</v>
      </c>
      <c r="AU15" s="28">
        <v>100</v>
      </c>
      <c r="AV15" s="28">
        <v>1</v>
      </c>
      <c r="AW15" s="28">
        <v>14</v>
      </c>
      <c r="AX15" s="28">
        <v>1</v>
      </c>
    </row>
    <row r="16" spans="1:50" ht="10.5">
      <c r="A16" s="28" t="str">
        <f>'Форма 4'!A229</f>
        <v>11.</v>
      </c>
      <c r="B16" s="28">
        <v>1</v>
      </c>
      <c r="C16" s="28">
        <v>1</v>
      </c>
      <c r="D16" s="28">
        <v>23.625</v>
      </c>
      <c r="E16" s="28">
        <v>23.625</v>
      </c>
      <c r="F16" s="28">
        <v>21.735</v>
      </c>
      <c r="G16" s="28">
        <v>1</v>
      </c>
      <c r="H16" s="28">
        <v>1</v>
      </c>
      <c r="I16" s="28">
        <v>1</v>
      </c>
      <c r="J16" s="28">
        <v>1</v>
      </c>
      <c r="K16" s="28">
        <v>0</v>
      </c>
      <c r="L16" s="28">
        <v>0</v>
      </c>
      <c r="M16" s="28">
        <v>100</v>
      </c>
      <c r="N16" s="28">
        <v>0</v>
      </c>
      <c r="O16" s="28">
        <v>0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1.7</v>
      </c>
      <c r="AH16" s="28">
        <v>1.6</v>
      </c>
      <c r="AI16" s="28">
        <v>1.29</v>
      </c>
      <c r="AJ16" s="28">
        <v>0.092</v>
      </c>
      <c r="AK16" s="28">
        <v>0.18</v>
      </c>
      <c r="AL16" s="28">
        <v>1</v>
      </c>
      <c r="AM16" s="28">
        <v>1</v>
      </c>
      <c r="AN16" s="28">
        <v>0.2</v>
      </c>
      <c r="AO16" s="28">
        <v>1.5</v>
      </c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100</v>
      </c>
      <c r="AV16" s="28">
        <v>1</v>
      </c>
      <c r="AW16" s="28">
        <v>14</v>
      </c>
      <c r="AX16" s="28">
        <v>1</v>
      </c>
    </row>
    <row r="17" spans="1:50" ht="10.5">
      <c r="A17" s="28" t="str">
        <f>'Форма 4'!A249</f>
        <v>12.</v>
      </c>
      <c r="B17" s="28">
        <v>1</v>
      </c>
      <c r="C17" s="28">
        <v>1</v>
      </c>
      <c r="D17" s="28">
        <v>1.35</v>
      </c>
      <c r="E17" s="28">
        <v>1.35</v>
      </c>
      <c r="F17" s="28">
        <v>1.35</v>
      </c>
      <c r="G17" s="28">
        <v>1</v>
      </c>
      <c r="H17" s="28">
        <v>1</v>
      </c>
      <c r="I17" s="28">
        <v>1</v>
      </c>
      <c r="J17" s="28">
        <v>1</v>
      </c>
      <c r="K17" s="28">
        <v>0</v>
      </c>
      <c r="L17" s="28">
        <v>0</v>
      </c>
      <c r="M17" s="28">
        <v>100</v>
      </c>
      <c r="N17" s="28">
        <v>0</v>
      </c>
      <c r="O17" s="28">
        <v>0</v>
      </c>
      <c r="P17" s="28">
        <v>1</v>
      </c>
      <c r="Q17" s="28">
        <v>1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1.7</v>
      </c>
      <c r="AH17" s="28">
        <v>1.6</v>
      </c>
      <c r="AI17" s="28">
        <v>1.29</v>
      </c>
      <c r="AJ17" s="28">
        <v>0.092</v>
      </c>
      <c r="AK17" s="28">
        <v>0.18</v>
      </c>
      <c r="AL17" s="28">
        <v>1</v>
      </c>
      <c r="AM17" s="28">
        <v>1</v>
      </c>
      <c r="AN17" s="28">
        <v>0.2</v>
      </c>
      <c r="AO17" s="28">
        <v>1.5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28">
        <v>100</v>
      </c>
      <c r="AV17" s="28">
        <v>1</v>
      </c>
      <c r="AW17" s="28">
        <v>1</v>
      </c>
      <c r="AX17" s="28">
        <v>1</v>
      </c>
    </row>
    <row r="18" spans="1:50" ht="10.5">
      <c r="A18" s="28" t="str">
        <f>'Форма 4'!A269</f>
        <v>13.</v>
      </c>
      <c r="B18" s="28">
        <v>1</v>
      </c>
      <c r="C18" s="28">
        <v>1</v>
      </c>
      <c r="D18" s="28">
        <v>1.6875</v>
      </c>
      <c r="E18" s="28">
        <v>1.6875</v>
      </c>
      <c r="F18" s="28">
        <v>1.5525</v>
      </c>
      <c r="G18" s="28">
        <v>1</v>
      </c>
      <c r="H18" s="28">
        <v>1</v>
      </c>
      <c r="I18" s="28">
        <v>1</v>
      </c>
      <c r="J18" s="28">
        <v>1</v>
      </c>
      <c r="K18" s="28">
        <v>0</v>
      </c>
      <c r="L18" s="28">
        <v>0</v>
      </c>
      <c r="M18" s="28">
        <v>100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1.7</v>
      </c>
      <c r="AH18" s="28">
        <v>1.6</v>
      </c>
      <c r="AI18" s="28">
        <v>1.29</v>
      </c>
      <c r="AJ18" s="28">
        <v>0.092</v>
      </c>
      <c r="AK18" s="28">
        <v>0.18</v>
      </c>
      <c r="AL18" s="28">
        <v>1</v>
      </c>
      <c r="AM18" s="28">
        <v>1</v>
      </c>
      <c r="AN18" s="28">
        <v>0.2</v>
      </c>
      <c r="AO18" s="28">
        <v>1.5</v>
      </c>
      <c r="AP18" s="28">
        <v>1</v>
      </c>
      <c r="AQ18" s="28">
        <v>1</v>
      </c>
      <c r="AR18" s="28">
        <v>1</v>
      </c>
      <c r="AS18" s="28">
        <v>1</v>
      </c>
      <c r="AT18" s="28">
        <v>1</v>
      </c>
      <c r="AU18" s="28">
        <v>100</v>
      </c>
      <c r="AV18" s="28">
        <v>1</v>
      </c>
      <c r="AW18" s="28">
        <v>1</v>
      </c>
      <c r="AX18" s="28">
        <v>1</v>
      </c>
    </row>
    <row r="19" spans="1:50" ht="10.5">
      <c r="A19" s="28" t="str">
        <f>'Форма 4'!A289</f>
        <v>14.</v>
      </c>
      <c r="B19" s="28">
        <v>1</v>
      </c>
      <c r="C19" s="28">
        <v>1</v>
      </c>
      <c r="D19" s="28">
        <v>1.35</v>
      </c>
      <c r="E19" s="28">
        <v>1.35</v>
      </c>
      <c r="F19" s="28">
        <v>1.35</v>
      </c>
      <c r="G19" s="28">
        <v>1</v>
      </c>
      <c r="H19" s="28">
        <v>1</v>
      </c>
      <c r="I19" s="28">
        <v>1</v>
      </c>
      <c r="J19" s="28">
        <v>1</v>
      </c>
      <c r="K19" s="28">
        <v>0</v>
      </c>
      <c r="L19" s="28">
        <v>0</v>
      </c>
      <c r="M19" s="28">
        <v>100</v>
      </c>
      <c r="N19" s="28">
        <v>0</v>
      </c>
      <c r="O19" s="28">
        <v>0</v>
      </c>
      <c r="P19" s="28">
        <v>1</v>
      </c>
      <c r="Q19" s="28">
        <v>1</v>
      </c>
      <c r="R19" s="28">
        <v>0</v>
      </c>
      <c r="S19" s="28">
        <v>0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1.7</v>
      </c>
      <c r="AH19" s="28">
        <v>1.6</v>
      </c>
      <c r="AI19" s="28">
        <v>1.29</v>
      </c>
      <c r="AJ19" s="28">
        <v>0.092</v>
      </c>
      <c r="AK19" s="28">
        <v>0.18</v>
      </c>
      <c r="AL19" s="28">
        <v>1</v>
      </c>
      <c r="AM19" s="28">
        <v>1</v>
      </c>
      <c r="AN19" s="28">
        <v>0.2</v>
      </c>
      <c r="AO19" s="28">
        <v>1.5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100</v>
      </c>
      <c r="AV19" s="28">
        <v>1</v>
      </c>
      <c r="AW19" s="28">
        <v>1</v>
      </c>
      <c r="AX19" s="28">
        <v>1</v>
      </c>
    </row>
    <row r="20" spans="1:50" ht="10.5">
      <c r="A20" s="28" t="str">
        <f>'Форма 4'!A308</f>
        <v>15.</v>
      </c>
      <c r="B20" s="28">
        <v>1</v>
      </c>
      <c r="C20" s="28">
        <v>1</v>
      </c>
      <c r="D20" s="28">
        <v>1.15</v>
      </c>
      <c r="E20" s="28">
        <v>1.15</v>
      </c>
      <c r="F20" s="28">
        <v>1.15</v>
      </c>
      <c r="G20" s="28">
        <v>1</v>
      </c>
      <c r="H20" s="28">
        <v>1</v>
      </c>
      <c r="I20" s="28">
        <v>1</v>
      </c>
      <c r="J20" s="28">
        <v>1</v>
      </c>
      <c r="K20" s="28">
        <v>0</v>
      </c>
      <c r="L20" s="28">
        <v>0</v>
      </c>
      <c r="M20" s="28">
        <v>100</v>
      </c>
      <c r="N20" s="28">
        <v>0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1.7</v>
      </c>
      <c r="AH20" s="28">
        <v>1.6</v>
      </c>
      <c r="AI20" s="28">
        <v>1.29</v>
      </c>
      <c r="AJ20" s="28">
        <v>0.092</v>
      </c>
      <c r="AK20" s="28">
        <v>0.18</v>
      </c>
      <c r="AL20" s="28">
        <v>1</v>
      </c>
      <c r="AM20" s="28">
        <v>1</v>
      </c>
      <c r="AN20" s="28">
        <v>0.2</v>
      </c>
      <c r="AO20" s="28">
        <v>1.5</v>
      </c>
      <c r="AP20" s="28">
        <v>1</v>
      </c>
      <c r="AQ20" s="28">
        <v>1</v>
      </c>
      <c r="AR20" s="28">
        <v>1</v>
      </c>
      <c r="AS20" s="28">
        <v>1</v>
      </c>
      <c r="AT20" s="28">
        <v>1</v>
      </c>
      <c r="AU20" s="28">
        <v>100</v>
      </c>
      <c r="AV20" s="28">
        <v>1</v>
      </c>
      <c r="AW20" s="28">
        <v>1</v>
      </c>
      <c r="AX20" s="28">
        <v>1</v>
      </c>
    </row>
    <row r="21" spans="1:50" ht="10.5">
      <c r="A21" s="28" t="str">
        <f>'Форма 4'!A328</f>
        <v>16.</v>
      </c>
      <c r="B21" s="28">
        <v>1</v>
      </c>
      <c r="C21" s="28">
        <v>1</v>
      </c>
      <c r="D21" s="28">
        <v>1.6875</v>
      </c>
      <c r="E21" s="28">
        <v>1.6875</v>
      </c>
      <c r="F21" s="28">
        <v>1.5525</v>
      </c>
      <c r="G21" s="28">
        <v>1</v>
      </c>
      <c r="H21" s="28">
        <v>1</v>
      </c>
      <c r="I21" s="28">
        <v>1</v>
      </c>
      <c r="J21" s="28">
        <v>1</v>
      </c>
      <c r="K21" s="28">
        <v>0</v>
      </c>
      <c r="L21" s="28">
        <v>0</v>
      </c>
      <c r="M21" s="28">
        <v>100</v>
      </c>
      <c r="N21" s="28">
        <v>0</v>
      </c>
      <c r="O21" s="28">
        <v>0</v>
      </c>
      <c r="P21" s="28">
        <v>1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1.7</v>
      </c>
      <c r="AH21" s="28">
        <v>1.6</v>
      </c>
      <c r="AI21" s="28">
        <v>1.29</v>
      </c>
      <c r="AJ21" s="28">
        <v>0.092</v>
      </c>
      <c r="AK21" s="28">
        <v>0.18</v>
      </c>
      <c r="AL21" s="28">
        <v>1</v>
      </c>
      <c r="AM21" s="28">
        <v>1</v>
      </c>
      <c r="AN21" s="28">
        <v>0.2</v>
      </c>
      <c r="AO21" s="28">
        <v>1.5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100</v>
      </c>
      <c r="AV21" s="28">
        <v>1</v>
      </c>
      <c r="AW21" s="28">
        <v>1</v>
      </c>
      <c r="AX21" s="28">
        <v>1</v>
      </c>
    </row>
    <row r="22" spans="1:50" ht="10.5">
      <c r="A22" s="28" t="str">
        <f>'Форма 4'!A349</f>
        <v>17.</v>
      </c>
      <c r="B22" s="28">
        <v>1</v>
      </c>
      <c r="C22" s="28">
        <v>1</v>
      </c>
      <c r="D22" s="28">
        <v>1.6875</v>
      </c>
      <c r="E22" s="28">
        <v>1.6875</v>
      </c>
      <c r="F22" s="28">
        <v>1.5525</v>
      </c>
      <c r="G22" s="28">
        <v>1</v>
      </c>
      <c r="H22" s="28">
        <v>1</v>
      </c>
      <c r="I22" s="28">
        <v>1</v>
      </c>
      <c r="J22" s="28">
        <v>1</v>
      </c>
      <c r="K22" s="28">
        <v>0</v>
      </c>
      <c r="L22" s="28">
        <v>0</v>
      </c>
      <c r="M22" s="28">
        <v>100</v>
      </c>
      <c r="N22" s="28">
        <v>0</v>
      </c>
      <c r="O22" s="28">
        <v>0</v>
      </c>
      <c r="P22" s="28">
        <v>1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1.7</v>
      </c>
      <c r="AH22" s="28">
        <v>1.6</v>
      </c>
      <c r="AI22" s="28">
        <v>1.29</v>
      </c>
      <c r="AJ22" s="28">
        <v>0.092</v>
      </c>
      <c r="AK22" s="28">
        <v>0.18</v>
      </c>
      <c r="AL22" s="28">
        <v>1</v>
      </c>
      <c r="AM22" s="28">
        <v>1</v>
      </c>
      <c r="AN22" s="28">
        <v>0.2</v>
      </c>
      <c r="AO22" s="28">
        <v>1.5</v>
      </c>
      <c r="AP22" s="28">
        <v>1</v>
      </c>
      <c r="AQ22" s="28">
        <v>1</v>
      </c>
      <c r="AR22" s="28">
        <v>1</v>
      </c>
      <c r="AS22" s="28">
        <v>1</v>
      </c>
      <c r="AT22" s="28">
        <v>1</v>
      </c>
      <c r="AU22" s="28">
        <v>100</v>
      </c>
      <c r="AV22" s="28">
        <v>1</v>
      </c>
      <c r="AW22" s="28">
        <v>1</v>
      </c>
      <c r="AX22" s="28">
        <v>1</v>
      </c>
    </row>
    <row r="23" spans="1:50" ht="10.5">
      <c r="A23" s="28" t="str">
        <f>'Форма 4'!A370</f>
        <v>18.</v>
      </c>
      <c r="B23" s="28">
        <v>1</v>
      </c>
      <c r="C23" s="28">
        <v>1</v>
      </c>
      <c r="D23" s="28">
        <v>1.35</v>
      </c>
      <c r="E23" s="28">
        <v>1.35</v>
      </c>
      <c r="F23" s="28">
        <v>1.35</v>
      </c>
      <c r="G23" s="28">
        <v>1</v>
      </c>
      <c r="H23" s="28">
        <v>1</v>
      </c>
      <c r="I23" s="28">
        <v>1</v>
      </c>
      <c r="J23" s="28">
        <v>1</v>
      </c>
      <c r="K23" s="28">
        <v>0</v>
      </c>
      <c r="L23" s="28">
        <v>0</v>
      </c>
      <c r="M23" s="28">
        <v>100</v>
      </c>
      <c r="N23" s="28">
        <v>0</v>
      </c>
      <c r="O23" s="28">
        <v>0</v>
      </c>
      <c r="P23" s="28">
        <v>1</v>
      </c>
      <c r="Q23" s="28">
        <v>1</v>
      </c>
      <c r="R23" s="28">
        <v>0</v>
      </c>
      <c r="S23" s="28">
        <v>0</v>
      </c>
      <c r="T23" s="28">
        <v>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1.7</v>
      </c>
      <c r="AH23" s="28">
        <v>1.6</v>
      </c>
      <c r="AI23" s="28">
        <v>1.29</v>
      </c>
      <c r="AJ23" s="28">
        <v>0.092</v>
      </c>
      <c r="AK23" s="28">
        <v>0.18</v>
      </c>
      <c r="AL23" s="28">
        <v>1</v>
      </c>
      <c r="AM23" s="28">
        <v>1</v>
      </c>
      <c r="AN23" s="28">
        <v>0.2</v>
      </c>
      <c r="AO23" s="28">
        <v>1.5</v>
      </c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28">
        <v>100</v>
      </c>
      <c r="AV23" s="28">
        <v>1</v>
      </c>
      <c r="AW23" s="28">
        <v>1</v>
      </c>
      <c r="AX23" s="28">
        <v>1</v>
      </c>
    </row>
    <row r="24" spans="1:50" ht="10.5">
      <c r="A24" s="28" t="str">
        <f>'Форма 4'!A390</f>
        <v>19.</v>
      </c>
      <c r="B24" s="28">
        <v>1</v>
      </c>
      <c r="C24" s="28">
        <v>1</v>
      </c>
      <c r="D24" s="28">
        <v>1.6875</v>
      </c>
      <c r="E24" s="28">
        <v>1.6875</v>
      </c>
      <c r="F24" s="28">
        <v>1.5525</v>
      </c>
      <c r="G24" s="28">
        <v>1</v>
      </c>
      <c r="H24" s="28">
        <v>1</v>
      </c>
      <c r="I24" s="28">
        <v>1</v>
      </c>
      <c r="J24" s="28">
        <v>1</v>
      </c>
      <c r="K24" s="28">
        <v>0</v>
      </c>
      <c r="L24" s="28">
        <v>0</v>
      </c>
      <c r="M24" s="28">
        <v>100</v>
      </c>
      <c r="N24" s="28">
        <v>0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1.7</v>
      </c>
      <c r="AH24" s="28">
        <v>1.6</v>
      </c>
      <c r="AI24" s="28">
        <v>1.29</v>
      </c>
      <c r="AJ24" s="28">
        <v>0.092</v>
      </c>
      <c r="AK24" s="28">
        <v>0.18</v>
      </c>
      <c r="AL24" s="28">
        <v>1</v>
      </c>
      <c r="AM24" s="28">
        <v>1</v>
      </c>
      <c r="AN24" s="28">
        <v>0.2</v>
      </c>
      <c r="AO24" s="28">
        <v>1.5</v>
      </c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100</v>
      </c>
      <c r="AV24" s="28">
        <v>1</v>
      </c>
      <c r="AW24" s="28">
        <v>1</v>
      </c>
      <c r="AX24" s="28">
        <v>1</v>
      </c>
    </row>
    <row r="25" spans="1:50" ht="10.5">
      <c r="A25" s="28" t="str">
        <f>'Форма 4'!A411</f>
        <v>20.</v>
      </c>
      <c r="B25" s="28">
        <v>1</v>
      </c>
      <c r="C25" s="28">
        <v>1</v>
      </c>
      <c r="D25" s="28">
        <v>1.35</v>
      </c>
      <c r="E25" s="28">
        <v>1.35</v>
      </c>
      <c r="F25" s="28">
        <v>1.35</v>
      </c>
      <c r="G25" s="28">
        <v>1</v>
      </c>
      <c r="H25" s="28">
        <v>1</v>
      </c>
      <c r="I25" s="28">
        <v>1</v>
      </c>
      <c r="J25" s="28">
        <v>1</v>
      </c>
      <c r="K25" s="28">
        <v>0</v>
      </c>
      <c r="L25" s="28">
        <v>0</v>
      </c>
      <c r="M25" s="28">
        <v>100</v>
      </c>
      <c r="N25" s="28">
        <v>0</v>
      </c>
      <c r="O25" s="28">
        <v>0</v>
      </c>
      <c r="P25" s="28">
        <v>1</v>
      </c>
      <c r="Q25" s="28">
        <v>1</v>
      </c>
      <c r="R25" s="28">
        <v>0</v>
      </c>
      <c r="S25" s="28">
        <v>0</v>
      </c>
      <c r="T25" s="28">
        <v>1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1.7</v>
      </c>
      <c r="AH25" s="28">
        <v>1.6</v>
      </c>
      <c r="AI25" s="28">
        <v>1.29</v>
      </c>
      <c r="AJ25" s="28">
        <v>0.092</v>
      </c>
      <c r="AK25" s="28">
        <v>0.18</v>
      </c>
      <c r="AL25" s="28">
        <v>1</v>
      </c>
      <c r="AM25" s="28">
        <v>1</v>
      </c>
      <c r="AN25" s="28">
        <v>0.2</v>
      </c>
      <c r="AO25" s="28">
        <v>1.5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100</v>
      </c>
      <c r="AV25" s="28">
        <v>1</v>
      </c>
      <c r="AW25" s="28">
        <v>1</v>
      </c>
      <c r="AX25" s="28">
        <v>1</v>
      </c>
    </row>
    <row r="26" spans="1:50" ht="10.5">
      <c r="A26" s="28" t="str">
        <f>'Форма 4'!A431</f>
        <v>21.</v>
      </c>
      <c r="B26" s="28">
        <v>1</v>
      </c>
      <c r="C26" s="28">
        <v>1</v>
      </c>
      <c r="D26" s="28">
        <v>1.15</v>
      </c>
      <c r="E26" s="28">
        <v>1.15</v>
      </c>
      <c r="F26" s="28">
        <v>1.15</v>
      </c>
      <c r="G26" s="28">
        <v>1</v>
      </c>
      <c r="H26" s="28">
        <v>1</v>
      </c>
      <c r="I26" s="28">
        <v>1</v>
      </c>
      <c r="J26" s="28">
        <v>1</v>
      </c>
      <c r="K26" s="28">
        <v>0</v>
      </c>
      <c r="L26" s="28">
        <v>0</v>
      </c>
      <c r="M26" s="28">
        <v>100</v>
      </c>
      <c r="N26" s="28">
        <v>0</v>
      </c>
      <c r="O26" s="28">
        <v>0</v>
      </c>
      <c r="P26" s="28">
        <v>1</v>
      </c>
      <c r="Q26" s="28">
        <v>1</v>
      </c>
      <c r="R26" s="28">
        <v>0</v>
      </c>
      <c r="S26" s="28">
        <v>0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1.7</v>
      </c>
      <c r="AH26" s="28">
        <v>1.6</v>
      </c>
      <c r="AI26" s="28">
        <v>1.29</v>
      </c>
      <c r="AJ26" s="28">
        <v>0.092</v>
      </c>
      <c r="AK26" s="28">
        <v>0.18</v>
      </c>
      <c r="AL26" s="28">
        <v>1</v>
      </c>
      <c r="AM26" s="28">
        <v>1</v>
      </c>
      <c r="AN26" s="28">
        <v>0.2</v>
      </c>
      <c r="AO26" s="28">
        <v>1.5</v>
      </c>
      <c r="AP26" s="28">
        <v>1</v>
      </c>
      <c r="AQ26" s="28">
        <v>1</v>
      </c>
      <c r="AR26" s="28">
        <v>1</v>
      </c>
      <c r="AS26" s="28">
        <v>1</v>
      </c>
      <c r="AT26" s="28">
        <v>1</v>
      </c>
      <c r="AU26" s="28">
        <v>100</v>
      </c>
      <c r="AV26" s="28">
        <v>1</v>
      </c>
      <c r="AW26" s="28">
        <v>1</v>
      </c>
      <c r="AX26" s="28">
        <v>1</v>
      </c>
    </row>
    <row r="27" spans="1:50" ht="10.5">
      <c r="A27" s="28" t="str">
        <f>'Форма 4'!A452</f>
        <v>22.</v>
      </c>
      <c r="B27" s="28">
        <v>1</v>
      </c>
      <c r="C27" s="28">
        <v>1</v>
      </c>
      <c r="D27" s="28">
        <v>1.15</v>
      </c>
      <c r="E27" s="28">
        <v>1.15</v>
      </c>
      <c r="F27" s="28">
        <v>1.15</v>
      </c>
      <c r="G27" s="28">
        <v>1</v>
      </c>
      <c r="H27" s="28">
        <v>1</v>
      </c>
      <c r="I27" s="28">
        <v>1</v>
      </c>
      <c r="J27" s="28">
        <v>1</v>
      </c>
      <c r="K27" s="28">
        <v>0</v>
      </c>
      <c r="L27" s="28">
        <v>0</v>
      </c>
      <c r="M27" s="28">
        <v>100</v>
      </c>
      <c r="N27" s="28">
        <v>0</v>
      </c>
      <c r="O27" s="28">
        <v>0</v>
      </c>
      <c r="P27" s="28">
        <v>1</v>
      </c>
      <c r="Q27" s="28">
        <v>1</v>
      </c>
      <c r="R27" s="28">
        <v>0</v>
      </c>
      <c r="S27" s="28">
        <v>0</v>
      </c>
      <c r="T27" s="28">
        <v>1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1.7</v>
      </c>
      <c r="AH27" s="28">
        <v>1.6</v>
      </c>
      <c r="AI27" s="28">
        <v>1.29</v>
      </c>
      <c r="AJ27" s="28">
        <v>0.092</v>
      </c>
      <c r="AK27" s="28">
        <v>0.18</v>
      </c>
      <c r="AL27" s="28">
        <v>1</v>
      </c>
      <c r="AM27" s="28">
        <v>1</v>
      </c>
      <c r="AN27" s="28">
        <v>0.2</v>
      </c>
      <c r="AO27" s="28">
        <v>1.5</v>
      </c>
      <c r="AP27" s="28">
        <v>1</v>
      </c>
      <c r="AQ27" s="28">
        <v>1</v>
      </c>
      <c r="AR27" s="28">
        <v>1</v>
      </c>
      <c r="AS27" s="28">
        <v>1</v>
      </c>
      <c r="AT27" s="28">
        <v>1</v>
      </c>
      <c r="AU27" s="28">
        <v>100</v>
      </c>
      <c r="AV27" s="28">
        <v>1</v>
      </c>
      <c r="AW27" s="28">
        <v>1</v>
      </c>
      <c r="AX27" s="28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4" customWidth="1"/>
    <col min="2" max="16384" width="9.140625" style="33" customWidth="1"/>
  </cols>
  <sheetData>
    <row r="1" spans="2:10" s="29" customFormat="1" ht="10.5">
      <c r="B1" s="29" t="s">
        <v>273</v>
      </c>
      <c r="C1" s="29" t="s">
        <v>274</v>
      </c>
      <c r="D1" s="29" t="s">
        <v>275</v>
      </c>
      <c r="E1" s="29" t="s">
        <v>276</v>
      </c>
      <c r="F1" s="29" t="s">
        <v>277</v>
      </c>
      <c r="G1" s="29" t="s">
        <v>278</v>
      </c>
      <c r="H1" s="29" t="s">
        <v>279</v>
      </c>
      <c r="I1" s="29" t="s">
        <v>280</v>
      </c>
      <c r="J1" s="29" t="s">
        <v>281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35"/>
      <c r="B3" s="65" t="s">
        <v>222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35"/>
      <c r="B4" s="65" t="s">
        <v>223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0.5">
      <c r="A6" s="34" t="str">
        <f>'Форма 4'!A28</f>
        <v>1.</v>
      </c>
      <c r="B6" s="33" t="s">
        <v>282</v>
      </c>
      <c r="C6" s="33" t="s">
        <v>282</v>
      </c>
      <c r="D6" s="33" t="s">
        <v>283</v>
      </c>
      <c r="E6" s="33" t="s">
        <v>283</v>
      </c>
      <c r="F6" s="33" t="s">
        <v>284</v>
      </c>
      <c r="G6" s="33" t="s">
        <v>283</v>
      </c>
      <c r="H6" s="33" t="s">
        <v>283</v>
      </c>
      <c r="I6" s="33" t="s">
        <v>285</v>
      </c>
      <c r="J6" s="33" t="s">
        <v>283</v>
      </c>
    </row>
    <row r="7" spans="1:10" ht="10.5">
      <c r="A7" s="34" t="str">
        <f>'Форма 4'!A48</f>
        <v>2.</v>
      </c>
      <c r="B7" s="33" t="s">
        <v>282</v>
      </c>
      <c r="C7" s="33" t="s">
        <v>282</v>
      </c>
      <c r="D7" s="33" t="s">
        <v>283</v>
      </c>
      <c r="E7" s="33" t="s">
        <v>283</v>
      </c>
      <c r="F7" s="33" t="s">
        <v>284</v>
      </c>
      <c r="G7" s="33" t="s">
        <v>283</v>
      </c>
      <c r="H7" s="33" t="s">
        <v>283</v>
      </c>
      <c r="I7" s="33" t="s">
        <v>285</v>
      </c>
      <c r="J7" s="33" t="s">
        <v>283</v>
      </c>
    </row>
    <row r="8" spans="1:10" ht="10.5">
      <c r="A8" s="34" t="str">
        <f>'Форма 4'!A67</f>
        <v>3.</v>
      </c>
      <c r="B8" s="33" t="s">
        <v>282</v>
      </c>
      <c r="C8" s="33" t="s">
        <v>282</v>
      </c>
      <c r="D8" s="33" t="s">
        <v>283</v>
      </c>
      <c r="E8" s="33" t="s">
        <v>283</v>
      </c>
      <c r="F8" s="33" t="s">
        <v>284</v>
      </c>
      <c r="G8" s="33" t="s">
        <v>282</v>
      </c>
      <c r="H8" s="33" t="s">
        <v>283</v>
      </c>
      <c r="I8" s="33" t="s">
        <v>285</v>
      </c>
      <c r="J8" s="33" t="s">
        <v>283</v>
      </c>
    </row>
    <row r="9" spans="1:10" ht="10.5">
      <c r="A9" s="34" t="str">
        <f>'Форма 4'!A86</f>
        <v>4.</v>
      </c>
      <c r="B9" s="33" t="s">
        <v>282</v>
      </c>
      <c r="C9" s="33" t="s">
        <v>282</v>
      </c>
      <c r="D9" s="33" t="s">
        <v>283</v>
      </c>
      <c r="E9" s="33" t="s">
        <v>283</v>
      </c>
      <c r="F9" s="33" t="s">
        <v>284</v>
      </c>
      <c r="G9" s="33" t="s">
        <v>283</v>
      </c>
      <c r="H9" s="33" t="s">
        <v>283</v>
      </c>
      <c r="I9" s="33" t="s">
        <v>285</v>
      </c>
      <c r="J9" s="33" t="s">
        <v>283</v>
      </c>
    </row>
    <row r="10" spans="1:10" ht="10.5">
      <c r="A10" s="34" t="str">
        <f>'Форма 4'!A106</f>
        <v>5.</v>
      </c>
      <c r="B10" s="33" t="s">
        <v>282</v>
      </c>
      <c r="C10" s="33" t="s">
        <v>282</v>
      </c>
      <c r="D10" s="33" t="s">
        <v>283</v>
      </c>
      <c r="E10" s="33" t="s">
        <v>283</v>
      </c>
      <c r="F10" s="33" t="s">
        <v>284</v>
      </c>
      <c r="G10" s="33" t="s">
        <v>283</v>
      </c>
      <c r="H10" s="33" t="s">
        <v>283</v>
      </c>
      <c r="I10" s="33" t="s">
        <v>285</v>
      </c>
      <c r="J10" s="33" t="s">
        <v>283</v>
      </c>
    </row>
    <row r="11" spans="1:10" ht="10.5">
      <c r="A11" s="34" t="str">
        <f>'Форма 4'!A127</f>
        <v>6.</v>
      </c>
      <c r="B11" s="33" t="s">
        <v>282</v>
      </c>
      <c r="C11" s="33" t="s">
        <v>282</v>
      </c>
      <c r="D11" s="33" t="s">
        <v>283</v>
      </c>
      <c r="E11" s="33" t="s">
        <v>283</v>
      </c>
      <c r="F11" s="33" t="s">
        <v>284</v>
      </c>
      <c r="G11" s="33" t="s">
        <v>283</v>
      </c>
      <c r="H11" s="33" t="s">
        <v>283</v>
      </c>
      <c r="I11" s="33" t="s">
        <v>285</v>
      </c>
      <c r="J11" s="33" t="s">
        <v>283</v>
      </c>
    </row>
    <row r="12" spans="1:10" ht="10.5">
      <c r="A12" s="34" t="str">
        <f>'Форма 4'!A148</f>
        <v>7.</v>
      </c>
      <c r="B12" s="33" t="s">
        <v>282</v>
      </c>
      <c r="C12" s="33" t="s">
        <v>282</v>
      </c>
      <c r="D12" s="33" t="s">
        <v>283</v>
      </c>
      <c r="E12" s="33" t="s">
        <v>283</v>
      </c>
      <c r="F12" s="33" t="s">
        <v>284</v>
      </c>
      <c r="G12" s="33" t="s">
        <v>283</v>
      </c>
      <c r="H12" s="33" t="s">
        <v>283</v>
      </c>
      <c r="I12" s="33" t="s">
        <v>285</v>
      </c>
      <c r="J12" s="33" t="s">
        <v>283</v>
      </c>
    </row>
    <row r="13" spans="1:10" ht="10.5">
      <c r="A13" s="34" t="str">
        <f>'Форма 4'!A168</f>
        <v>8.</v>
      </c>
      <c r="B13" s="33" t="s">
        <v>282</v>
      </c>
      <c r="C13" s="33" t="s">
        <v>282</v>
      </c>
      <c r="D13" s="33" t="s">
        <v>283</v>
      </c>
      <c r="E13" s="33" t="s">
        <v>283</v>
      </c>
      <c r="F13" s="33" t="s">
        <v>284</v>
      </c>
      <c r="G13" s="33" t="s">
        <v>283</v>
      </c>
      <c r="H13" s="33" t="s">
        <v>283</v>
      </c>
      <c r="I13" s="33" t="s">
        <v>285</v>
      </c>
      <c r="J13" s="33" t="s">
        <v>283</v>
      </c>
    </row>
    <row r="14" spans="1:10" ht="10.5">
      <c r="A14" s="34" t="str">
        <f>'Форма 4'!A189</f>
        <v>9.</v>
      </c>
      <c r="B14" s="33" t="s">
        <v>282</v>
      </c>
      <c r="C14" s="33" t="s">
        <v>282</v>
      </c>
      <c r="D14" s="33" t="s">
        <v>283</v>
      </c>
      <c r="E14" s="33" t="s">
        <v>283</v>
      </c>
      <c r="F14" s="33" t="s">
        <v>284</v>
      </c>
      <c r="G14" s="33" t="s">
        <v>283</v>
      </c>
      <c r="H14" s="33" t="s">
        <v>283</v>
      </c>
      <c r="I14" s="33" t="s">
        <v>285</v>
      </c>
      <c r="J14" s="33" t="s">
        <v>283</v>
      </c>
    </row>
    <row r="15" spans="1:10" ht="10.5">
      <c r="A15" s="34" t="str">
        <f>'Форма 4'!A208</f>
        <v>10.</v>
      </c>
      <c r="B15" s="33" t="s">
        <v>282</v>
      </c>
      <c r="C15" s="33" t="s">
        <v>282</v>
      </c>
      <c r="D15" s="33" t="s">
        <v>283</v>
      </c>
      <c r="E15" s="33" t="s">
        <v>283</v>
      </c>
      <c r="F15" s="33" t="s">
        <v>284</v>
      </c>
      <c r="G15" s="33" t="s">
        <v>283</v>
      </c>
      <c r="H15" s="33" t="s">
        <v>283</v>
      </c>
      <c r="I15" s="33" t="s">
        <v>285</v>
      </c>
      <c r="J15" s="33" t="s">
        <v>283</v>
      </c>
    </row>
    <row r="16" spans="1:10" ht="10.5">
      <c r="A16" s="34" t="str">
        <f>'Форма 4'!A229</f>
        <v>11.</v>
      </c>
      <c r="B16" s="33" t="s">
        <v>282</v>
      </c>
      <c r="C16" s="33" t="s">
        <v>282</v>
      </c>
      <c r="D16" s="33" t="s">
        <v>283</v>
      </c>
      <c r="E16" s="33" t="s">
        <v>283</v>
      </c>
      <c r="F16" s="33" t="s">
        <v>284</v>
      </c>
      <c r="G16" s="33" t="s">
        <v>283</v>
      </c>
      <c r="H16" s="33" t="s">
        <v>283</v>
      </c>
      <c r="I16" s="33" t="s">
        <v>285</v>
      </c>
      <c r="J16" s="33" t="s">
        <v>283</v>
      </c>
    </row>
    <row r="17" spans="1:10" ht="10.5">
      <c r="A17" s="34" t="str">
        <f>'Форма 4'!A249</f>
        <v>12.</v>
      </c>
      <c r="B17" s="33" t="s">
        <v>282</v>
      </c>
      <c r="C17" s="33" t="s">
        <v>282</v>
      </c>
      <c r="D17" s="33" t="s">
        <v>283</v>
      </c>
      <c r="E17" s="33" t="s">
        <v>283</v>
      </c>
      <c r="F17" s="33" t="s">
        <v>284</v>
      </c>
      <c r="G17" s="33" t="s">
        <v>283</v>
      </c>
      <c r="H17" s="33" t="s">
        <v>283</v>
      </c>
      <c r="I17" s="33" t="s">
        <v>285</v>
      </c>
      <c r="J17" s="33" t="s">
        <v>283</v>
      </c>
    </row>
    <row r="18" spans="1:10" ht="10.5">
      <c r="A18" s="34" t="str">
        <f>'Форма 4'!A269</f>
        <v>13.</v>
      </c>
      <c r="B18" s="33" t="s">
        <v>282</v>
      </c>
      <c r="C18" s="33" t="s">
        <v>282</v>
      </c>
      <c r="D18" s="33" t="s">
        <v>283</v>
      </c>
      <c r="E18" s="33" t="s">
        <v>283</v>
      </c>
      <c r="F18" s="33" t="s">
        <v>284</v>
      </c>
      <c r="G18" s="33" t="s">
        <v>283</v>
      </c>
      <c r="H18" s="33" t="s">
        <v>283</v>
      </c>
      <c r="I18" s="33" t="s">
        <v>285</v>
      </c>
      <c r="J18" s="33" t="s">
        <v>283</v>
      </c>
    </row>
    <row r="19" spans="1:10" ht="10.5">
      <c r="A19" s="34" t="str">
        <f>'Форма 4'!A289</f>
        <v>14.</v>
      </c>
      <c r="B19" s="33" t="s">
        <v>282</v>
      </c>
      <c r="C19" s="33" t="s">
        <v>282</v>
      </c>
      <c r="D19" s="33" t="s">
        <v>283</v>
      </c>
      <c r="E19" s="33" t="s">
        <v>283</v>
      </c>
      <c r="F19" s="33" t="s">
        <v>284</v>
      </c>
      <c r="G19" s="33" t="s">
        <v>282</v>
      </c>
      <c r="H19" s="33" t="s">
        <v>283</v>
      </c>
      <c r="I19" s="33" t="s">
        <v>285</v>
      </c>
      <c r="J19" s="33" t="s">
        <v>283</v>
      </c>
    </row>
    <row r="20" spans="1:10" ht="10.5">
      <c r="A20" s="34" t="str">
        <f>'Форма 4'!A308</f>
        <v>15.</v>
      </c>
      <c r="B20" s="33" t="s">
        <v>282</v>
      </c>
      <c r="C20" s="33" t="s">
        <v>282</v>
      </c>
      <c r="D20" s="33" t="s">
        <v>283</v>
      </c>
      <c r="E20" s="33" t="s">
        <v>283</v>
      </c>
      <c r="F20" s="33" t="s">
        <v>284</v>
      </c>
      <c r="G20" s="33" t="s">
        <v>283</v>
      </c>
      <c r="H20" s="33" t="s">
        <v>283</v>
      </c>
      <c r="I20" s="33" t="s">
        <v>285</v>
      </c>
      <c r="J20" s="33" t="s">
        <v>283</v>
      </c>
    </row>
    <row r="21" spans="1:10" ht="10.5">
      <c r="A21" s="34" t="str">
        <f>'Форма 4'!A328</f>
        <v>16.</v>
      </c>
      <c r="B21" s="33" t="s">
        <v>282</v>
      </c>
      <c r="C21" s="33" t="s">
        <v>282</v>
      </c>
      <c r="D21" s="33" t="s">
        <v>283</v>
      </c>
      <c r="E21" s="33" t="s">
        <v>283</v>
      </c>
      <c r="F21" s="33" t="s">
        <v>284</v>
      </c>
      <c r="G21" s="33" t="s">
        <v>283</v>
      </c>
      <c r="H21" s="33" t="s">
        <v>283</v>
      </c>
      <c r="I21" s="33" t="s">
        <v>285</v>
      </c>
      <c r="J21" s="33" t="s">
        <v>283</v>
      </c>
    </row>
    <row r="22" spans="1:10" ht="10.5">
      <c r="A22" s="34" t="str">
        <f>'Форма 4'!A349</f>
        <v>17.</v>
      </c>
      <c r="B22" s="33" t="s">
        <v>282</v>
      </c>
      <c r="C22" s="33" t="s">
        <v>282</v>
      </c>
      <c r="D22" s="33" t="s">
        <v>283</v>
      </c>
      <c r="E22" s="33" t="s">
        <v>283</v>
      </c>
      <c r="F22" s="33" t="s">
        <v>284</v>
      </c>
      <c r="G22" s="33" t="s">
        <v>283</v>
      </c>
      <c r="H22" s="33" t="s">
        <v>283</v>
      </c>
      <c r="I22" s="33" t="s">
        <v>285</v>
      </c>
      <c r="J22" s="33" t="s">
        <v>283</v>
      </c>
    </row>
    <row r="23" spans="1:10" ht="10.5">
      <c r="A23" s="34" t="str">
        <f>'Форма 4'!A370</f>
        <v>18.</v>
      </c>
      <c r="B23" s="33" t="s">
        <v>282</v>
      </c>
      <c r="C23" s="33" t="s">
        <v>282</v>
      </c>
      <c r="D23" s="33" t="s">
        <v>283</v>
      </c>
      <c r="E23" s="33" t="s">
        <v>283</v>
      </c>
      <c r="F23" s="33" t="s">
        <v>284</v>
      </c>
      <c r="G23" s="33" t="s">
        <v>283</v>
      </c>
      <c r="H23" s="33" t="s">
        <v>283</v>
      </c>
      <c r="I23" s="33" t="s">
        <v>285</v>
      </c>
      <c r="J23" s="33" t="s">
        <v>283</v>
      </c>
    </row>
    <row r="24" spans="1:10" ht="10.5">
      <c r="A24" s="34" t="str">
        <f>'Форма 4'!A390</f>
        <v>19.</v>
      </c>
      <c r="B24" s="33" t="s">
        <v>282</v>
      </c>
      <c r="C24" s="33" t="s">
        <v>282</v>
      </c>
      <c r="D24" s="33" t="s">
        <v>283</v>
      </c>
      <c r="E24" s="33" t="s">
        <v>283</v>
      </c>
      <c r="F24" s="33" t="s">
        <v>284</v>
      </c>
      <c r="G24" s="33" t="s">
        <v>283</v>
      </c>
      <c r="H24" s="33" t="s">
        <v>283</v>
      </c>
      <c r="I24" s="33" t="s">
        <v>285</v>
      </c>
      <c r="J24" s="33" t="s">
        <v>283</v>
      </c>
    </row>
    <row r="25" spans="1:10" ht="10.5">
      <c r="A25" s="34" t="str">
        <f>'Форма 4'!A411</f>
        <v>20.</v>
      </c>
      <c r="B25" s="33" t="s">
        <v>282</v>
      </c>
      <c r="C25" s="33" t="s">
        <v>282</v>
      </c>
      <c r="D25" s="33" t="s">
        <v>283</v>
      </c>
      <c r="E25" s="33" t="s">
        <v>283</v>
      </c>
      <c r="F25" s="33" t="s">
        <v>284</v>
      </c>
      <c r="G25" s="33" t="s">
        <v>283</v>
      </c>
      <c r="H25" s="33" t="s">
        <v>283</v>
      </c>
      <c r="I25" s="33" t="s">
        <v>285</v>
      </c>
      <c r="J25" s="33" t="s">
        <v>283</v>
      </c>
    </row>
    <row r="26" spans="1:10" ht="10.5">
      <c r="A26" s="34" t="str">
        <f>'Форма 4'!A431</f>
        <v>21.</v>
      </c>
      <c r="B26" s="33" t="s">
        <v>282</v>
      </c>
      <c r="C26" s="33" t="s">
        <v>282</v>
      </c>
      <c r="D26" s="33" t="s">
        <v>283</v>
      </c>
      <c r="E26" s="33" t="s">
        <v>283</v>
      </c>
      <c r="F26" s="33" t="s">
        <v>284</v>
      </c>
      <c r="G26" s="33" t="s">
        <v>283</v>
      </c>
      <c r="H26" s="33" t="s">
        <v>283</v>
      </c>
      <c r="I26" s="33" t="s">
        <v>285</v>
      </c>
      <c r="J26" s="33" t="s">
        <v>283</v>
      </c>
    </row>
    <row r="27" spans="1:10" ht="10.5">
      <c r="A27" s="34" t="str">
        <f>'Форма 4'!A452</f>
        <v>22.</v>
      </c>
      <c r="B27" s="33" t="s">
        <v>282</v>
      </c>
      <c r="C27" s="33" t="s">
        <v>282</v>
      </c>
      <c r="D27" s="33" t="s">
        <v>283</v>
      </c>
      <c r="E27" s="33" t="s">
        <v>283</v>
      </c>
      <c r="F27" s="33" t="s">
        <v>284</v>
      </c>
      <c r="G27" s="33" t="s">
        <v>283</v>
      </c>
      <c r="H27" s="33" t="s">
        <v>283</v>
      </c>
      <c r="I27" s="33" t="s">
        <v>285</v>
      </c>
      <c r="J27" s="33" t="s">
        <v>283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2" width="44.421875" style="7" customWidth="1"/>
    <col min="3" max="3" width="3.421875" style="33" customWidth="1"/>
    <col min="4" max="4" width="6.00390625" style="36" customWidth="1"/>
    <col min="5" max="5" width="6.00390625" style="7" customWidth="1"/>
    <col min="6" max="9" width="10.7109375" style="36" customWidth="1"/>
    <col min="10" max="11" width="18.7109375" style="36" customWidth="1"/>
    <col min="12" max="12" width="10.7109375" style="36" customWidth="1"/>
    <col min="13" max="13" width="9.140625" style="36" customWidth="1"/>
    <col min="14" max="14" width="3.421875" style="33" hidden="1" customWidth="1"/>
    <col min="15" max="16384" width="9.140625" style="36" customWidth="1"/>
  </cols>
  <sheetData>
    <row r="2" spans="1:14" ht="10.5">
      <c r="A2" s="60"/>
      <c r="B2" s="66"/>
      <c r="C2" s="66"/>
      <c r="D2" s="67"/>
      <c r="E2" s="66"/>
      <c r="F2" s="67"/>
      <c r="G2" s="67"/>
      <c r="H2" s="67"/>
      <c r="I2" s="67"/>
      <c r="J2" s="67"/>
      <c r="N2" s="36"/>
    </row>
    <row r="3" spans="1:14" ht="10.5">
      <c r="A3" s="30"/>
      <c r="B3" s="62" t="s">
        <v>222</v>
      </c>
      <c r="C3" s="62"/>
      <c r="D3" s="62"/>
      <c r="E3" s="62"/>
      <c r="F3" s="62"/>
      <c r="G3" s="62"/>
      <c r="H3" s="62"/>
      <c r="I3" s="62"/>
      <c r="J3" s="62"/>
      <c r="N3" s="36"/>
    </row>
    <row r="4" spans="1:14" ht="10.5">
      <c r="A4" s="30"/>
      <c r="B4" s="62" t="s">
        <v>223</v>
      </c>
      <c r="C4" s="62"/>
      <c r="D4" s="62"/>
      <c r="E4" s="62"/>
      <c r="F4" s="62"/>
      <c r="G4" s="62"/>
      <c r="H4" s="62"/>
      <c r="I4" s="62"/>
      <c r="J4" s="62"/>
      <c r="N4" s="36"/>
    </row>
    <row r="5" spans="1:14" ht="10.5">
      <c r="A5" s="60"/>
      <c r="B5" s="66"/>
      <c r="C5" s="66"/>
      <c r="D5" s="67"/>
      <c r="E5" s="66"/>
      <c r="F5" s="67"/>
      <c r="G5" s="67"/>
      <c r="H5" s="67"/>
      <c r="I5" s="67"/>
      <c r="J5" s="67"/>
      <c r="N5" s="36"/>
    </row>
    <row r="6" spans="1:13" s="29" customFormat="1" ht="10.5">
      <c r="A6" s="8"/>
      <c r="B6" s="29" t="s">
        <v>286</v>
      </c>
      <c r="C6" s="29" t="s">
        <v>287</v>
      </c>
      <c r="D6" s="37" t="s">
        <v>288</v>
      </c>
      <c r="E6" s="29" t="s">
        <v>289</v>
      </c>
      <c r="F6" s="29" t="s">
        <v>290</v>
      </c>
      <c r="G6" s="29" t="s">
        <v>291</v>
      </c>
      <c r="H6" s="29" t="s">
        <v>292</v>
      </c>
      <c r="I6" s="29" t="s">
        <v>293</v>
      </c>
      <c r="J6" s="29" t="s">
        <v>294</v>
      </c>
      <c r="K6" s="29" t="s">
        <v>295</v>
      </c>
      <c r="L6" s="29" t="s">
        <v>296</v>
      </c>
      <c r="M6" s="29" t="s">
        <v>297</v>
      </c>
    </row>
    <row r="7" spans="1:14" ht="10.5">
      <c r="A7" s="28">
        <v>1</v>
      </c>
      <c r="B7" s="7" t="s">
        <v>133</v>
      </c>
      <c r="C7" s="33" t="s">
        <v>298</v>
      </c>
      <c r="D7" s="36">
        <v>0</v>
      </c>
      <c r="E7" s="36"/>
      <c r="F7" s="31">
        <f>ROUND(SUM('Базовые цены с учетом расхода'!B6:B27),0)</f>
        <v>130231</v>
      </c>
      <c r="G7" s="31">
        <f>ROUND(SUM('Базовые цены с учетом расхода'!C6:C27),0)</f>
        <v>11626</v>
      </c>
      <c r="H7" s="31">
        <f>ROUND(SUM('Базовые цены с учетом расхода'!D6:D27),0)</f>
        <v>15470</v>
      </c>
      <c r="I7" s="31">
        <f>ROUND(SUM('Базовые цены с учетом расхода'!E6:E27),0)</f>
        <v>1966</v>
      </c>
      <c r="J7" s="32">
        <f>ROUND(SUM('Базовые цены с учетом расхода'!I6:I27),8)</f>
        <v>1023.04746</v>
      </c>
      <c r="K7" s="32">
        <f>ROUND(SUM('Базовые цены с учетом расхода'!K6:K27),8)</f>
        <v>162.7407005</v>
      </c>
      <c r="L7" s="31">
        <f>ROUND(SUM('Базовые цены с учетом расхода'!F6:F27),0)</f>
        <v>103135</v>
      </c>
      <c r="N7" s="33" t="s">
        <v>282</v>
      </c>
    </row>
    <row r="8" spans="1:14" ht="10.5">
      <c r="A8" s="28">
        <v>2</v>
      </c>
      <c r="B8" s="7" t="s">
        <v>134</v>
      </c>
      <c r="C8" s="33" t="s">
        <v>299</v>
      </c>
      <c r="D8" s="36">
        <v>0</v>
      </c>
      <c r="F8" s="31">
        <f>ROUND(SUMIF(Определители!I6:I27,"= ",'Базовые цены с учетом расхода'!B6:B27),0)</f>
        <v>0</v>
      </c>
      <c r="G8" s="31">
        <f>ROUND(SUMIF(Определители!I6:I27,"= ",'Базовые цены с учетом расхода'!C6:C27),0)</f>
        <v>0</v>
      </c>
      <c r="H8" s="31">
        <f>ROUND(SUMIF(Определители!I6:I27,"= ",'Базовые цены с учетом расхода'!D6:D27),0)</f>
        <v>0</v>
      </c>
      <c r="I8" s="31">
        <f>ROUND(SUMIF(Определители!I6:I27,"= ",'Базовые цены с учетом расхода'!E6:E27),0)</f>
        <v>0</v>
      </c>
      <c r="J8" s="32">
        <f>ROUND(SUMIF(Определители!I6:I27,"= ",'Базовые цены с учетом расхода'!I6:I27),8)</f>
        <v>0</v>
      </c>
      <c r="K8" s="32">
        <f>ROUND(SUMIF(Определители!I6:I27,"= ",'Базовые цены с учетом расхода'!K6:K27),8)</f>
        <v>0</v>
      </c>
      <c r="L8" s="31">
        <f>ROUND(SUMIF(Определители!I6:I27,"= ",'Базовые цены с учетом расхода'!F6:F27),0)</f>
        <v>0</v>
      </c>
      <c r="N8" s="33" t="s">
        <v>285</v>
      </c>
    </row>
    <row r="9" spans="1:14" ht="10.5">
      <c r="A9" s="28">
        <v>3</v>
      </c>
      <c r="B9" s="7" t="s">
        <v>135</v>
      </c>
      <c r="C9" s="33" t="s">
        <v>299</v>
      </c>
      <c r="D9" s="36">
        <v>0</v>
      </c>
      <c r="F9" s="31">
        <f>ROUND(СУММПРОИЗВЕСЛИ(0.01,Определители!I6:I27," ",'Базовые цены с учетом расхода'!B6:B27,Начисления!X6:X27,0),0)</f>
        <v>0</v>
      </c>
      <c r="G9" s="31"/>
      <c r="H9" s="31"/>
      <c r="I9" s="31"/>
      <c r="J9" s="32"/>
      <c r="K9" s="32"/>
      <c r="L9" s="31"/>
      <c r="N9" s="33" t="s">
        <v>300</v>
      </c>
    </row>
    <row r="10" spans="1:14" ht="10.5">
      <c r="A10" s="28">
        <v>4</v>
      </c>
      <c r="B10" s="7" t="s">
        <v>136</v>
      </c>
      <c r="C10" s="33" t="s">
        <v>299</v>
      </c>
      <c r="D10" s="36">
        <v>0</v>
      </c>
      <c r="F10" s="31">
        <f>ROUND(СУММПРОИЗВЕСЛИ(0.01,Определители!I6:I27," ",'Базовые цены с учетом расхода'!B6:B27,Начисления!Y6:Y27,0),0)</f>
        <v>0</v>
      </c>
      <c r="G10" s="31"/>
      <c r="H10" s="31"/>
      <c r="I10" s="31"/>
      <c r="J10" s="32"/>
      <c r="K10" s="32"/>
      <c r="L10" s="31"/>
      <c r="N10" s="33" t="s">
        <v>301</v>
      </c>
    </row>
    <row r="11" spans="1:14" ht="10.5">
      <c r="A11" s="28">
        <v>5</v>
      </c>
      <c r="B11" s="7" t="s">
        <v>137</v>
      </c>
      <c r="C11" s="33" t="s">
        <v>299</v>
      </c>
      <c r="D11" s="36">
        <v>0</v>
      </c>
      <c r="F11" s="31">
        <f>ROUND(ТРАНСПРАСХОД(Определители!B6:B27,Определители!H6:H27,Определители!I6:I27,'Базовые цены с учетом расхода'!B6:B27,Начисления!Z6:Z27,Начисления!AA6:AA27),0)</f>
        <v>0</v>
      </c>
      <c r="G11" s="31"/>
      <c r="H11" s="31"/>
      <c r="I11" s="31"/>
      <c r="J11" s="32"/>
      <c r="K11" s="32"/>
      <c r="L11" s="31"/>
      <c r="N11" s="33" t="s">
        <v>302</v>
      </c>
    </row>
    <row r="12" spans="1:14" ht="10.5">
      <c r="A12" s="28">
        <v>6</v>
      </c>
      <c r="B12" s="7" t="s">
        <v>138</v>
      </c>
      <c r="C12" s="33" t="s">
        <v>299</v>
      </c>
      <c r="D12" s="36">
        <v>0</v>
      </c>
      <c r="F12" s="31">
        <f>ROUND(СУММПРОИЗВЕСЛИ(0.01,Определители!I6:I27," ",'Базовые цены с учетом расхода'!B6:B27,Начисления!AC6:AC27,0),0)</f>
        <v>0</v>
      </c>
      <c r="G12" s="31"/>
      <c r="H12" s="31"/>
      <c r="I12" s="31"/>
      <c r="J12" s="32"/>
      <c r="K12" s="32"/>
      <c r="L12" s="31"/>
      <c r="N12" s="33" t="s">
        <v>303</v>
      </c>
    </row>
    <row r="13" spans="1:14" ht="10.5">
      <c r="A13" s="28">
        <v>7</v>
      </c>
      <c r="B13" s="7" t="s">
        <v>139</v>
      </c>
      <c r="C13" s="33" t="s">
        <v>299</v>
      </c>
      <c r="D13" s="36">
        <v>0</v>
      </c>
      <c r="F13" s="31">
        <f>ROUND(СУММПРОИЗВЕСЛИ(0.01,Определители!I6:I27," ",'Базовые цены с учетом расхода'!B6:B27,Начисления!AF6:AF27,0),0)</f>
        <v>0</v>
      </c>
      <c r="G13" s="31"/>
      <c r="H13" s="31"/>
      <c r="I13" s="31"/>
      <c r="J13" s="32"/>
      <c r="K13" s="32"/>
      <c r="L13" s="31"/>
      <c r="N13" s="33" t="s">
        <v>304</v>
      </c>
    </row>
    <row r="14" spans="1:14" ht="10.5">
      <c r="A14" s="28">
        <v>8</v>
      </c>
      <c r="B14" s="7" t="s">
        <v>140</v>
      </c>
      <c r="C14" s="33" t="s">
        <v>299</v>
      </c>
      <c r="D14" s="36">
        <v>0</v>
      </c>
      <c r="F14" s="31">
        <f>ROUND(ЗАГОТСКЛАДРАСХОД(Определители!B6:B27,Определители!H6:H27,Определители!I6:I27,'Базовые цены с учетом расхода'!B6:B27,Начисления!X6:X27,Начисления!Y6:Y27,Начисления!Z6:Z27,Начисления!AA6:AA27,Начисления!AB6:AB27,Начисления!AC6:AC27,Начисления!AF6:AF27),0)</f>
        <v>0</v>
      </c>
      <c r="G14" s="31"/>
      <c r="H14" s="31"/>
      <c r="I14" s="31"/>
      <c r="J14" s="32"/>
      <c r="K14" s="32"/>
      <c r="L14" s="31"/>
      <c r="N14" s="33" t="s">
        <v>305</v>
      </c>
    </row>
    <row r="15" spans="1:14" ht="10.5">
      <c r="A15" s="28">
        <v>9</v>
      </c>
      <c r="B15" s="7" t="s">
        <v>141</v>
      </c>
      <c r="C15" s="33" t="s">
        <v>299</v>
      </c>
      <c r="D15" s="36">
        <v>0</v>
      </c>
      <c r="F15" s="31">
        <f>ROUND(СУММПРОИЗВЕСЛИ(1,Определители!I6:I27," ",'Базовые цены с учетом расхода'!M6:M27,Начисления!I6:I27,0),0)</f>
        <v>0</v>
      </c>
      <c r="G15" s="31"/>
      <c r="H15" s="31"/>
      <c r="I15" s="31"/>
      <c r="J15" s="32"/>
      <c r="K15" s="32"/>
      <c r="L15" s="31"/>
      <c r="N15" s="33" t="s">
        <v>306</v>
      </c>
    </row>
    <row r="16" spans="1:14" ht="10.5">
      <c r="A16" s="28">
        <v>10</v>
      </c>
      <c r="B16" s="7" t="s">
        <v>142</v>
      </c>
      <c r="C16" s="33" t="s">
        <v>307</v>
      </c>
      <c r="D16" s="36">
        <v>0</v>
      </c>
      <c r="F16" s="31">
        <f>ROUND((F15+F26+F46),0)</f>
        <v>0</v>
      </c>
      <c r="G16" s="31"/>
      <c r="H16" s="31"/>
      <c r="I16" s="31"/>
      <c r="J16" s="32"/>
      <c r="K16" s="32"/>
      <c r="L16" s="31"/>
      <c r="N16" s="33" t="s">
        <v>308</v>
      </c>
    </row>
    <row r="17" spans="1:14" ht="10.5">
      <c r="A17" s="28">
        <v>11</v>
      </c>
      <c r="B17" s="7" t="s">
        <v>143</v>
      </c>
      <c r="C17" s="33" t="s">
        <v>307</v>
      </c>
      <c r="D17" s="36">
        <v>0</v>
      </c>
      <c r="F17" s="31">
        <f>ROUND((F8+F9+F10+F11+F12+F13+F14+F16),0)</f>
        <v>0</v>
      </c>
      <c r="G17" s="31"/>
      <c r="H17" s="31"/>
      <c r="I17" s="31"/>
      <c r="J17" s="32"/>
      <c r="K17" s="32"/>
      <c r="L17" s="31"/>
      <c r="N17" s="33" t="s">
        <v>309</v>
      </c>
    </row>
    <row r="18" spans="1:14" ht="10.5">
      <c r="A18" s="28">
        <v>12</v>
      </c>
      <c r="B18" s="7" t="s">
        <v>144</v>
      </c>
      <c r="C18" s="33" t="s">
        <v>299</v>
      </c>
      <c r="D18" s="36">
        <v>0</v>
      </c>
      <c r="F18" s="31">
        <f>ROUND(SUMIF(Определители!I6:I27,"=1",'Базовые цены с учетом расхода'!B6:B27),0)</f>
        <v>0</v>
      </c>
      <c r="G18" s="31">
        <f>ROUND(SUMIF(Определители!I6:I27,"=1",'Базовые цены с учетом расхода'!C6:C27),0)</f>
        <v>0</v>
      </c>
      <c r="H18" s="31">
        <f>ROUND(SUMIF(Определители!I6:I27,"=1",'Базовые цены с учетом расхода'!D6:D27),0)</f>
        <v>0</v>
      </c>
      <c r="I18" s="31">
        <f>ROUND(SUMIF(Определители!I6:I27,"=1",'Базовые цены с учетом расхода'!E6:E27),0)</f>
        <v>0</v>
      </c>
      <c r="J18" s="32">
        <f>ROUND(SUMIF(Определители!I6:I27,"=1",'Базовые цены с учетом расхода'!I6:I27),8)</f>
        <v>0</v>
      </c>
      <c r="K18" s="32">
        <f>ROUND(SUMIF(Определители!I6:I27,"=1",'Базовые цены с учетом расхода'!K6:K27),8)</f>
        <v>0</v>
      </c>
      <c r="L18" s="31">
        <f>ROUND(SUMIF(Определители!I6:I27,"=1",'Базовые цены с учетом расхода'!F6:F27),0)</f>
        <v>0</v>
      </c>
      <c r="N18" s="33" t="s">
        <v>310</v>
      </c>
    </row>
    <row r="19" spans="1:14" ht="10.5">
      <c r="A19" s="28">
        <v>13</v>
      </c>
      <c r="B19" s="7" t="s">
        <v>145</v>
      </c>
      <c r="C19" s="33" t="s">
        <v>299</v>
      </c>
      <c r="D19" s="36">
        <v>0</v>
      </c>
      <c r="F19" s="31"/>
      <c r="G19" s="31"/>
      <c r="H19" s="31"/>
      <c r="I19" s="31"/>
      <c r="J19" s="32"/>
      <c r="K19" s="32"/>
      <c r="L19" s="31"/>
      <c r="N19" s="33" t="s">
        <v>311</v>
      </c>
    </row>
    <row r="20" spans="1:14" ht="10.5">
      <c r="A20" s="28">
        <v>14</v>
      </c>
      <c r="B20" s="7" t="s">
        <v>146</v>
      </c>
      <c r="C20" s="33" t="s">
        <v>299</v>
      </c>
      <c r="D20" s="36">
        <v>0</v>
      </c>
      <c r="F20" s="31"/>
      <c r="G20" s="31">
        <f>ROUND(SUMIF(Определители!I6:I27,"=1",'Базовые цены с учетом расхода'!U6:U27),0)</f>
        <v>0</v>
      </c>
      <c r="H20" s="31"/>
      <c r="I20" s="31"/>
      <c r="J20" s="32"/>
      <c r="K20" s="32"/>
      <c r="L20" s="31"/>
      <c r="N20" s="33" t="s">
        <v>312</v>
      </c>
    </row>
    <row r="21" spans="1:14" ht="10.5">
      <c r="A21" s="28">
        <v>15</v>
      </c>
      <c r="B21" s="7" t="s">
        <v>147</v>
      </c>
      <c r="C21" s="33" t="s">
        <v>299</v>
      </c>
      <c r="D21" s="36">
        <v>0</v>
      </c>
      <c r="F21" s="31">
        <f>ROUND(SUMIF(Определители!I6:I27,"=1",'Базовые цены с учетом расхода'!V6:V27),0)</f>
        <v>0</v>
      </c>
      <c r="G21" s="31"/>
      <c r="H21" s="31"/>
      <c r="I21" s="31"/>
      <c r="J21" s="32"/>
      <c r="K21" s="32"/>
      <c r="L21" s="31"/>
      <c r="N21" s="33" t="s">
        <v>313</v>
      </c>
    </row>
    <row r="22" spans="1:14" ht="10.5">
      <c r="A22" s="28">
        <v>16</v>
      </c>
      <c r="B22" s="7" t="s">
        <v>148</v>
      </c>
      <c r="C22" s="33" t="s">
        <v>299</v>
      </c>
      <c r="D22" s="36">
        <v>0</v>
      </c>
      <c r="F22" s="31">
        <f>ROUND(СУММЕСЛИ2(Определители!I6:I27,"1",Определители!G6:G27,"1",'Базовые цены с учетом расхода'!B6:B27),0)</f>
        <v>0</v>
      </c>
      <c r="G22" s="31"/>
      <c r="H22" s="31"/>
      <c r="I22" s="31"/>
      <c r="J22" s="32"/>
      <c r="K22" s="32"/>
      <c r="L22" s="31"/>
      <c r="N22" s="33" t="s">
        <v>314</v>
      </c>
    </row>
    <row r="23" spans="1:14" ht="10.5">
      <c r="A23" s="28">
        <v>17</v>
      </c>
      <c r="B23" s="7" t="s">
        <v>149</v>
      </c>
      <c r="C23" s="33" t="s">
        <v>299</v>
      </c>
      <c r="D23" s="36">
        <v>0</v>
      </c>
      <c r="F23" s="31">
        <f>ROUND(SUMIF(Определители!I6:I27,"=1",'Базовые цены с учетом расхода'!H6:H27),0)</f>
        <v>0</v>
      </c>
      <c r="G23" s="31"/>
      <c r="H23" s="31"/>
      <c r="I23" s="31"/>
      <c r="J23" s="32"/>
      <c r="K23" s="32"/>
      <c r="L23" s="31"/>
      <c r="N23" s="33" t="s">
        <v>315</v>
      </c>
    </row>
    <row r="24" spans="1:14" ht="10.5">
      <c r="A24" s="28">
        <v>18</v>
      </c>
      <c r="B24" s="7" t="s">
        <v>150</v>
      </c>
      <c r="C24" s="33" t="s">
        <v>299</v>
      </c>
      <c r="D24" s="36">
        <v>0</v>
      </c>
      <c r="F24" s="31">
        <f>ROUND(SUMIF(Определители!I6:I27,"=1",'Базовые цены с учетом расхода'!N6:N27),0)</f>
        <v>0</v>
      </c>
      <c r="G24" s="31"/>
      <c r="H24" s="31"/>
      <c r="I24" s="31"/>
      <c r="J24" s="32"/>
      <c r="K24" s="32"/>
      <c r="L24" s="31"/>
      <c r="N24" s="33" t="s">
        <v>316</v>
      </c>
    </row>
    <row r="25" spans="1:14" ht="10.5">
      <c r="A25" s="28">
        <v>19</v>
      </c>
      <c r="B25" s="7" t="s">
        <v>151</v>
      </c>
      <c r="C25" s="33" t="s">
        <v>299</v>
      </c>
      <c r="D25" s="36">
        <v>0</v>
      </c>
      <c r="F25" s="31">
        <f>ROUND(SUMIF(Определители!I6:I27,"=1",'Базовые цены с учетом расхода'!O6:O27),0)</f>
        <v>0</v>
      </c>
      <c r="G25" s="31"/>
      <c r="H25" s="31"/>
      <c r="I25" s="31"/>
      <c r="J25" s="32"/>
      <c r="K25" s="32"/>
      <c r="L25" s="31"/>
      <c r="N25" s="33" t="s">
        <v>317</v>
      </c>
    </row>
    <row r="26" spans="1:14" ht="10.5">
      <c r="A26" s="28">
        <v>20</v>
      </c>
      <c r="B26" s="7" t="s">
        <v>142</v>
      </c>
      <c r="C26" s="33" t="s">
        <v>299</v>
      </c>
      <c r="D26" s="36">
        <v>0</v>
      </c>
      <c r="F26" s="31">
        <f>ROUND(СУММПРОИЗВЕСЛИ(1,Определители!I6:I27," ",'Базовые цены с учетом расхода'!M6:M27,Начисления!I6:I27,0),0)</f>
        <v>0</v>
      </c>
      <c r="G26" s="31"/>
      <c r="H26" s="31"/>
      <c r="I26" s="31"/>
      <c r="J26" s="32"/>
      <c r="K26" s="32"/>
      <c r="L26" s="31"/>
      <c r="N26" s="33" t="s">
        <v>318</v>
      </c>
    </row>
    <row r="27" spans="1:14" ht="10.5">
      <c r="A27" s="28">
        <v>21</v>
      </c>
      <c r="B27" s="7" t="s">
        <v>152</v>
      </c>
      <c r="C27" s="33" t="s">
        <v>307</v>
      </c>
      <c r="D27" s="36">
        <v>0</v>
      </c>
      <c r="F27" s="31">
        <f>ROUND((F18+F24+F25),0)</f>
        <v>0</v>
      </c>
      <c r="G27" s="31"/>
      <c r="H27" s="31"/>
      <c r="I27" s="31"/>
      <c r="J27" s="32"/>
      <c r="K27" s="32"/>
      <c r="L27" s="31"/>
      <c r="N27" s="33" t="s">
        <v>319</v>
      </c>
    </row>
    <row r="28" spans="1:14" ht="10.5">
      <c r="A28" s="28">
        <v>22</v>
      </c>
      <c r="B28" s="7" t="s">
        <v>153</v>
      </c>
      <c r="C28" s="33" t="s">
        <v>299</v>
      </c>
      <c r="D28" s="36">
        <v>0</v>
      </c>
      <c r="F28" s="31">
        <f>ROUND(SUMIF(Определители!I6:I27,"=2",'Базовые цены с учетом расхода'!B6:B27),0)</f>
        <v>130231</v>
      </c>
      <c r="G28" s="31">
        <f>ROUND(SUMIF(Определители!I6:I27,"=2",'Базовые цены с учетом расхода'!C6:C27),0)</f>
        <v>11626</v>
      </c>
      <c r="H28" s="31">
        <f>ROUND(SUMIF(Определители!I6:I27,"=2",'Базовые цены с учетом расхода'!D6:D27),0)</f>
        <v>15470</v>
      </c>
      <c r="I28" s="31">
        <f>ROUND(SUMIF(Определители!I6:I27,"=2",'Базовые цены с учетом расхода'!E6:E27),0)</f>
        <v>1966</v>
      </c>
      <c r="J28" s="32">
        <f>ROUND(SUMIF(Определители!I6:I27,"=2",'Базовые цены с учетом расхода'!I6:I27),8)</f>
        <v>1023.04746</v>
      </c>
      <c r="K28" s="32">
        <f>ROUND(SUMIF(Определители!I6:I27,"=2",'Базовые цены с учетом расхода'!K6:K27),8)</f>
        <v>162.7407005</v>
      </c>
      <c r="L28" s="31">
        <f>ROUND(SUMIF(Определители!I6:I27,"=2",'Базовые цены с учетом расхода'!F6:F27),0)</f>
        <v>103135</v>
      </c>
      <c r="N28" s="33" t="s">
        <v>320</v>
      </c>
    </row>
    <row r="29" spans="1:14" ht="10.5">
      <c r="A29" s="28">
        <v>23</v>
      </c>
      <c r="B29" s="7" t="s">
        <v>145</v>
      </c>
      <c r="C29" s="33" t="s">
        <v>299</v>
      </c>
      <c r="D29" s="36">
        <v>0</v>
      </c>
      <c r="F29" s="31"/>
      <c r="G29" s="31"/>
      <c r="H29" s="31"/>
      <c r="I29" s="31"/>
      <c r="J29" s="32"/>
      <c r="K29" s="32"/>
      <c r="L29" s="31"/>
      <c r="N29" s="33" t="s">
        <v>321</v>
      </c>
    </row>
    <row r="30" spans="1:14" ht="10.5">
      <c r="A30" s="28">
        <v>24</v>
      </c>
      <c r="B30" s="7" t="s">
        <v>154</v>
      </c>
      <c r="C30" s="33" t="s">
        <v>299</v>
      </c>
      <c r="D30" s="36">
        <v>0</v>
      </c>
      <c r="F30" s="31">
        <f>ROUND(СУММЕСЛИ2(Определители!I6:I27,"2",Определители!G6:G27,"1",'Базовые цены с учетом расхода'!B6:B27),0)</f>
        <v>8018</v>
      </c>
      <c r="G30" s="31"/>
      <c r="H30" s="31"/>
      <c r="I30" s="31"/>
      <c r="J30" s="32"/>
      <c r="K30" s="32"/>
      <c r="L30" s="31"/>
      <c r="N30" s="33" t="s">
        <v>322</v>
      </c>
    </row>
    <row r="31" spans="1:14" ht="10.5">
      <c r="A31" s="28">
        <v>25</v>
      </c>
      <c r="B31" s="7" t="s">
        <v>149</v>
      </c>
      <c r="C31" s="33" t="s">
        <v>299</v>
      </c>
      <c r="D31" s="36">
        <v>0</v>
      </c>
      <c r="F31" s="31">
        <f>ROUND(SUMIF(Определители!I6:I27,"=2",'Базовые цены с учетом расхода'!H6:H27),0)</f>
        <v>0</v>
      </c>
      <c r="G31" s="31"/>
      <c r="H31" s="31"/>
      <c r="I31" s="31"/>
      <c r="J31" s="32"/>
      <c r="K31" s="32"/>
      <c r="L31" s="31"/>
      <c r="N31" s="33" t="s">
        <v>323</v>
      </c>
    </row>
    <row r="32" spans="1:14" ht="10.5">
      <c r="A32" s="28">
        <v>26</v>
      </c>
      <c r="B32" s="7" t="s">
        <v>150</v>
      </c>
      <c r="C32" s="33" t="s">
        <v>299</v>
      </c>
      <c r="D32" s="36">
        <v>0</v>
      </c>
      <c r="F32" s="31">
        <f>ROUND(SUMIF(Определители!I6:I27,"=2",'Базовые цены с учетом расхода'!N6:N27),0)</f>
        <v>12952</v>
      </c>
      <c r="G32" s="31"/>
      <c r="H32" s="31"/>
      <c r="I32" s="31"/>
      <c r="J32" s="32"/>
      <c r="K32" s="32"/>
      <c r="L32" s="31"/>
      <c r="N32" s="33" t="s">
        <v>324</v>
      </c>
    </row>
    <row r="33" spans="1:14" ht="10.5">
      <c r="A33" s="28">
        <v>27</v>
      </c>
      <c r="B33" s="7" t="s">
        <v>151</v>
      </c>
      <c r="C33" s="33" t="s">
        <v>299</v>
      </c>
      <c r="D33" s="36">
        <v>0</v>
      </c>
      <c r="F33" s="31">
        <f>ROUND(SUMIF(Определители!I6:I27,"=2",'Базовые цены с учетом расхода'!O6:O27),0)</f>
        <v>7865</v>
      </c>
      <c r="G33" s="31"/>
      <c r="H33" s="31"/>
      <c r="I33" s="31"/>
      <c r="J33" s="32"/>
      <c r="K33" s="32"/>
      <c r="L33" s="31"/>
      <c r="N33" s="33" t="s">
        <v>325</v>
      </c>
    </row>
    <row r="34" spans="1:14" ht="10.5">
      <c r="A34" s="28">
        <v>28</v>
      </c>
      <c r="B34" s="7" t="s">
        <v>157</v>
      </c>
      <c r="C34" s="33" t="s">
        <v>307</v>
      </c>
      <c r="D34" s="36">
        <v>0</v>
      </c>
      <c r="F34" s="31">
        <f>ROUND((F28+F32+F33),0)</f>
        <v>151048</v>
      </c>
      <c r="G34" s="31"/>
      <c r="H34" s="31"/>
      <c r="I34" s="31"/>
      <c r="J34" s="32"/>
      <c r="K34" s="32"/>
      <c r="L34" s="31"/>
      <c r="N34" s="33" t="s">
        <v>326</v>
      </c>
    </row>
    <row r="35" spans="1:14" ht="10.5">
      <c r="A35" s="28">
        <v>29</v>
      </c>
      <c r="B35" s="7" t="s">
        <v>158</v>
      </c>
      <c r="C35" s="33" t="s">
        <v>299</v>
      </c>
      <c r="D35" s="36">
        <v>0</v>
      </c>
      <c r="F35" s="31">
        <f>ROUND(SUMIF(Определители!I6:I27,"=3",'Базовые цены с учетом расхода'!B6:B27),0)</f>
        <v>0</v>
      </c>
      <c r="G35" s="31">
        <f>ROUND(SUMIF(Определители!I6:I27,"=3",'Базовые цены с учетом расхода'!C6:C27),0)</f>
        <v>0</v>
      </c>
      <c r="H35" s="31">
        <f>ROUND(SUMIF(Определители!I6:I27,"=3",'Базовые цены с учетом расхода'!D6:D27),0)</f>
        <v>0</v>
      </c>
      <c r="I35" s="31">
        <f>ROUND(SUMIF(Определители!I6:I27,"=3",'Базовые цены с учетом расхода'!E6:E27),0)</f>
        <v>0</v>
      </c>
      <c r="J35" s="32">
        <f>ROUND(SUMIF(Определители!I6:I27,"=3",'Базовые цены с учетом расхода'!I6:I27),8)</f>
        <v>0</v>
      </c>
      <c r="K35" s="32">
        <f>ROUND(SUMIF(Определители!I6:I27,"=3",'Базовые цены с учетом расхода'!K6:K27),8)</f>
        <v>0</v>
      </c>
      <c r="L35" s="31">
        <f>ROUND(SUMIF(Определители!I6:I27,"=3",'Базовые цены с учетом расхода'!F6:F27),0)</f>
        <v>0</v>
      </c>
      <c r="N35" s="33" t="s">
        <v>327</v>
      </c>
    </row>
    <row r="36" spans="1:14" ht="10.5">
      <c r="A36" s="28">
        <v>30</v>
      </c>
      <c r="B36" s="7" t="s">
        <v>149</v>
      </c>
      <c r="C36" s="33" t="s">
        <v>299</v>
      </c>
      <c r="D36" s="36">
        <v>0</v>
      </c>
      <c r="F36" s="31">
        <f>ROUND(SUMIF(Определители!I6:I27,"=3",'Базовые цены с учетом расхода'!H6:H27),0)</f>
        <v>0</v>
      </c>
      <c r="G36" s="31"/>
      <c r="H36" s="31"/>
      <c r="I36" s="31"/>
      <c r="J36" s="32"/>
      <c r="K36" s="32"/>
      <c r="L36" s="31"/>
      <c r="N36" s="33" t="s">
        <v>328</v>
      </c>
    </row>
    <row r="37" spans="1:14" ht="10.5">
      <c r="A37" s="28">
        <v>31</v>
      </c>
      <c r="B37" s="7" t="s">
        <v>150</v>
      </c>
      <c r="C37" s="33" t="s">
        <v>299</v>
      </c>
      <c r="D37" s="36">
        <v>0</v>
      </c>
      <c r="F37" s="31">
        <f>ROUND(SUMIF(Определители!I6:I27,"=3",'Базовые цены с учетом расхода'!N6:N27),0)</f>
        <v>0</v>
      </c>
      <c r="G37" s="31"/>
      <c r="H37" s="31"/>
      <c r="I37" s="31"/>
      <c r="J37" s="32"/>
      <c r="K37" s="32"/>
      <c r="L37" s="31"/>
      <c r="N37" s="33" t="s">
        <v>329</v>
      </c>
    </row>
    <row r="38" spans="1:14" ht="10.5">
      <c r="A38" s="28">
        <v>32</v>
      </c>
      <c r="B38" s="7" t="s">
        <v>151</v>
      </c>
      <c r="C38" s="33" t="s">
        <v>299</v>
      </c>
      <c r="D38" s="36">
        <v>0</v>
      </c>
      <c r="F38" s="31">
        <f>ROUND(SUMIF(Определители!I6:I27,"=3",'Базовые цены с учетом расхода'!O6:O27),0)</f>
        <v>0</v>
      </c>
      <c r="G38" s="31"/>
      <c r="H38" s="31"/>
      <c r="I38" s="31"/>
      <c r="J38" s="32"/>
      <c r="K38" s="32"/>
      <c r="L38" s="31"/>
      <c r="N38" s="33" t="s">
        <v>330</v>
      </c>
    </row>
    <row r="39" spans="1:14" ht="10.5">
      <c r="A39" s="28">
        <v>33</v>
      </c>
      <c r="B39" s="7" t="s">
        <v>159</v>
      </c>
      <c r="C39" s="33" t="s">
        <v>307</v>
      </c>
      <c r="D39" s="36">
        <v>0</v>
      </c>
      <c r="F39" s="31">
        <f>ROUND((F35+F37+F38),0)</f>
        <v>0</v>
      </c>
      <c r="G39" s="31"/>
      <c r="H39" s="31"/>
      <c r="I39" s="31"/>
      <c r="J39" s="32"/>
      <c r="K39" s="32"/>
      <c r="L39" s="31"/>
      <c r="N39" s="33" t="s">
        <v>331</v>
      </c>
    </row>
    <row r="40" spans="1:14" ht="10.5">
      <c r="A40" s="28">
        <v>34</v>
      </c>
      <c r="B40" s="7" t="s">
        <v>160</v>
      </c>
      <c r="C40" s="33" t="s">
        <v>299</v>
      </c>
      <c r="D40" s="36">
        <v>0</v>
      </c>
      <c r="F40" s="31">
        <f>ROUND(SUMIF(Определители!I6:I27,"=4",'Базовые цены с учетом расхода'!B6:B27),0)</f>
        <v>0</v>
      </c>
      <c r="G40" s="31">
        <f>ROUND(SUMIF(Определители!I6:I27,"=4",'Базовые цены с учетом расхода'!C6:C27),0)</f>
        <v>0</v>
      </c>
      <c r="H40" s="31">
        <f>ROUND(SUMIF(Определители!I6:I27,"=4",'Базовые цены с учетом расхода'!D6:D27),0)</f>
        <v>0</v>
      </c>
      <c r="I40" s="31">
        <f>ROUND(SUMIF(Определители!I6:I27,"=4",'Базовые цены с учетом расхода'!E6:E27),0)</f>
        <v>0</v>
      </c>
      <c r="J40" s="32">
        <f>ROUND(SUMIF(Определители!I6:I27,"=4",'Базовые цены с учетом расхода'!I6:I27),8)</f>
        <v>0</v>
      </c>
      <c r="K40" s="32">
        <f>ROUND(SUMIF(Определители!I6:I27,"=4",'Базовые цены с учетом расхода'!K6:K27),8)</f>
        <v>0</v>
      </c>
      <c r="L40" s="31">
        <f>ROUND(SUMIF(Определители!I6:I27,"=4",'Базовые цены с учетом расхода'!F6:F27),0)</f>
        <v>0</v>
      </c>
      <c r="N40" s="33" t="s">
        <v>332</v>
      </c>
    </row>
    <row r="41" spans="1:14" ht="10.5">
      <c r="A41" s="28">
        <v>35</v>
      </c>
      <c r="B41" s="7" t="s">
        <v>145</v>
      </c>
      <c r="C41" s="33" t="s">
        <v>299</v>
      </c>
      <c r="D41" s="36">
        <v>0</v>
      </c>
      <c r="F41" s="31"/>
      <c r="G41" s="31"/>
      <c r="H41" s="31"/>
      <c r="I41" s="31"/>
      <c r="J41" s="32"/>
      <c r="K41" s="32"/>
      <c r="L41" s="31"/>
      <c r="N41" s="33" t="s">
        <v>333</v>
      </c>
    </row>
    <row r="42" spans="1:14" ht="10.5">
      <c r="A42" s="28">
        <v>36</v>
      </c>
      <c r="B42" s="7" t="s">
        <v>161</v>
      </c>
      <c r="C42" s="33" t="s">
        <v>299</v>
      </c>
      <c r="D42" s="36">
        <v>0</v>
      </c>
      <c r="F42" s="31"/>
      <c r="G42" s="31"/>
      <c r="H42" s="31"/>
      <c r="I42" s="31"/>
      <c r="J42" s="32"/>
      <c r="K42" s="32"/>
      <c r="L42" s="31"/>
      <c r="N42" s="33" t="s">
        <v>334</v>
      </c>
    </row>
    <row r="43" spans="1:14" ht="10.5">
      <c r="A43" s="28">
        <v>37</v>
      </c>
      <c r="B43" s="7" t="s">
        <v>149</v>
      </c>
      <c r="C43" s="33" t="s">
        <v>299</v>
      </c>
      <c r="D43" s="36">
        <v>0</v>
      </c>
      <c r="F43" s="31">
        <f>ROUND(SUMIF(Определители!I6:I27,"=4",'Базовые цены с учетом расхода'!H6:H27),0)</f>
        <v>0</v>
      </c>
      <c r="G43" s="31"/>
      <c r="H43" s="31"/>
      <c r="I43" s="31"/>
      <c r="J43" s="32"/>
      <c r="K43" s="32"/>
      <c r="L43" s="31"/>
      <c r="N43" s="33" t="s">
        <v>335</v>
      </c>
    </row>
    <row r="44" spans="1:14" ht="10.5">
      <c r="A44" s="28">
        <v>38</v>
      </c>
      <c r="B44" s="7" t="s">
        <v>150</v>
      </c>
      <c r="C44" s="33" t="s">
        <v>299</v>
      </c>
      <c r="D44" s="36">
        <v>0</v>
      </c>
      <c r="F44" s="31">
        <f>ROUND(SUMIF(Определители!I6:I27,"=4",'Базовые цены с учетом расхода'!N6:N27),0)</f>
        <v>0</v>
      </c>
      <c r="G44" s="31"/>
      <c r="H44" s="31"/>
      <c r="I44" s="31"/>
      <c r="J44" s="32"/>
      <c r="K44" s="32"/>
      <c r="L44" s="31"/>
      <c r="N44" s="33" t="s">
        <v>336</v>
      </c>
    </row>
    <row r="45" spans="1:14" ht="10.5">
      <c r="A45" s="28">
        <v>39</v>
      </c>
      <c r="B45" s="7" t="s">
        <v>151</v>
      </c>
      <c r="C45" s="33" t="s">
        <v>299</v>
      </c>
      <c r="D45" s="36">
        <v>0</v>
      </c>
      <c r="F45" s="31">
        <f>ROUND(SUMIF(Определители!I6:I27,"=4",'Базовые цены с учетом расхода'!O6:O27),0)</f>
        <v>0</v>
      </c>
      <c r="G45" s="31"/>
      <c r="H45" s="31"/>
      <c r="I45" s="31"/>
      <c r="J45" s="32"/>
      <c r="K45" s="32"/>
      <c r="L45" s="31"/>
      <c r="N45" s="33" t="s">
        <v>337</v>
      </c>
    </row>
    <row r="46" spans="1:14" ht="10.5">
      <c r="A46" s="28">
        <v>40</v>
      </c>
      <c r="B46" s="7" t="s">
        <v>142</v>
      </c>
      <c r="C46" s="33" t="s">
        <v>299</v>
      </c>
      <c r="D46" s="36">
        <v>0</v>
      </c>
      <c r="F46" s="31">
        <f>ROUND(СУММПРОИЗВЕСЛИ(1,Определители!I6:I27," ",'Базовые цены с учетом расхода'!M6:M27,Начисления!I6:I27,0),0)</f>
        <v>0</v>
      </c>
      <c r="G46" s="31"/>
      <c r="H46" s="31"/>
      <c r="I46" s="31"/>
      <c r="J46" s="32"/>
      <c r="K46" s="32"/>
      <c r="L46" s="31"/>
      <c r="N46" s="33" t="s">
        <v>338</v>
      </c>
    </row>
    <row r="47" spans="1:14" ht="10.5">
      <c r="A47" s="28">
        <v>41</v>
      </c>
      <c r="B47" s="7" t="s">
        <v>162</v>
      </c>
      <c r="C47" s="33" t="s">
        <v>307</v>
      </c>
      <c r="D47" s="36">
        <v>0</v>
      </c>
      <c r="F47" s="31">
        <f>ROUND((F40+F44+F45),0)</f>
        <v>0</v>
      </c>
      <c r="G47" s="31"/>
      <c r="H47" s="31"/>
      <c r="I47" s="31"/>
      <c r="J47" s="32"/>
      <c r="K47" s="32"/>
      <c r="L47" s="31"/>
      <c r="N47" s="33" t="s">
        <v>339</v>
      </c>
    </row>
    <row r="48" spans="1:14" ht="10.5">
      <c r="A48" s="28">
        <v>42</v>
      </c>
      <c r="B48" s="7" t="s">
        <v>163</v>
      </c>
      <c r="C48" s="33" t="s">
        <v>299</v>
      </c>
      <c r="D48" s="36">
        <v>0</v>
      </c>
      <c r="F48" s="31">
        <f>ROUND(SUMIF(Определители!I6:I27,"=5",'Базовые цены с учетом расхода'!B6:B27),0)</f>
        <v>0</v>
      </c>
      <c r="G48" s="31">
        <f>ROUND(SUMIF(Определители!I6:I27,"=5",'Базовые цены с учетом расхода'!C6:C27),0)</f>
        <v>0</v>
      </c>
      <c r="H48" s="31">
        <f>ROUND(SUMIF(Определители!I6:I27,"=5",'Базовые цены с учетом расхода'!D6:D27),0)</f>
        <v>0</v>
      </c>
      <c r="I48" s="31">
        <f>ROUND(SUMIF(Определители!I6:I27,"=5",'Базовые цены с учетом расхода'!E6:E27),0)</f>
        <v>0</v>
      </c>
      <c r="J48" s="32">
        <f>ROUND(SUMIF(Определители!I6:I27,"=5",'Базовые цены с учетом расхода'!I6:I27),8)</f>
        <v>0</v>
      </c>
      <c r="K48" s="32">
        <f>ROUND(SUMIF(Определители!I6:I27,"=5",'Базовые цены с учетом расхода'!K6:K27),8)</f>
        <v>0</v>
      </c>
      <c r="L48" s="31">
        <f>ROUND(SUMIF(Определители!I6:I27,"=5",'Базовые цены с учетом расхода'!F6:F27),0)</f>
        <v>0</v>
      </c>
      <c r="N48" s="33" t="s">
        <v>340</v>
      </c>
    </row>
    <row r="49" spans="1:14" ht="10.5">
      <c r="A49" s="28">
        <v>43</v>
      </c>
      <c r="B49" s="7" t="s">
        <v>149</v>
      </c>
      <c r="C49" s="33" t="s">
        <v>299</v>
      </c>
      <c r="D49" s="36">
        <v>0</v>
      </c>
      <c r="F49" s="31">
        <f>ROUND(SUMIF(Определители!I6:I27,"=5",'Базовые цены с учетом расхода'!H6:H27),0)</f>
        <v>0</v>
      </c>
      <c r="G49" s="31"/>
      <c r="H49" s="31"/>
      <c r="I49" s="31"/>
      <c r="J49" s="32"/>
      <c r="K49" s="32"/>
      <c r="L49" s="31"/>
      <c r="N49" s="33" t="s">
        <v>341</v>
      </c>
    </row>
    <row r="50" spans="1:14" ht="10.5">
      <c r="A50" s="28">
        <v>44</v>
      </c>
      <c r="B50" s="7" t="s">
        <v>150</v>
      </c>
      <c r="C50" s="33" t="s">
        <v>299</v>
      </c>
      <c r="D50" s="36">
        <v>0</v>
      </c>
      <c r="F50" s="31">
        <f>ROUND(SUMIF(Определители!I6:I27,"=5",'Базовые цены с учетом расхода'!N6:N27),0)</f>
        <v>0</v>
      </c>
      <c r="G50" s="31"/>
      <c r="H50" s="31"/>
      <c r="I50" s="31"/>
      <c r="J50" s="32"/>
      <c r="K50" s="32"/>
      <c r="L50" s="31"/>
      <c r="N50" s="33" t="s">
        <v>342</v>
      </c>
    </row>
    <row r="51" spans="1:14" ht="10.5">
      <c r="A51" s="28">
        <v>45</v>
      </c>
      <c r="B51" s="7" t="s">
        <v>151</v>
      </c>
      <c r="C51" s="33" t="s">
        <v>299</v>
      </c>
      <c r="D51" s="36">
        <v>0</v>
      </c>
      <c r="F51" s="31">
        <f>ROUND(SUMIF(Определители!I6:I27,"=5",'Базовые цены с учетом расхода'!O6:O27),0)</f>
        <v>0</v>
      </c>
      <c r="G51" s="31"/>
      <c r="H51" s="31"/>
      <c r="I51" s="31"/>
      <c r="J51" s="32"/>
      <c r="K51" s="32"/>
      <c r="L51" s="31"/>
      <c r="N51" s="33" t="s">
        <v>343</v>
      </c>
    </row>
    <row r="52" spans="1:14" ht="10.5">
      <c r="A52" s="28">
        <v>46</v>
      </c>
      <c r="B52" s="7" t="s">
        <v>164</v>
      </c>
      <c r="C52" s="33" t="s">
        <v>307</v>
      </c>
      <c r="D52" s="36">
        <v>0</v>
      </c>
      <c r="F52" s="31">
        <f>ROUND((F48+F50+F51),0)</f>
        <v>0</v>
      </c>
      <c r="G52" s="31"/>
      <c r="H52" s="31"/>
      <c r="I52" s="31"/>
      <c r="J52" s="32"/>
      <c r="K52" s="32"/>
      <c r="L52" s="31"/>
      <c r="N52" s="33" t="s">
        <v>344</v>
      </c>
    </row>
    <row r="53" spans="1:14" ht="10.5">
      <c r="A53" s="28">
        <v>47</v>
      </c>
      <c r="B53" s="7" t="s">
        <v>165</v>
      </c>
      <c r="C53" s="33" t="s">
        <v>299</v>
      </c>
      <c r="D53" s="36">
        <v>0</v>
      </c>
      <c r="F53" s="31">
        <f>ROUND(SUMIF(Определители!I6:I27,"=6",'Базовые цены с учетом расхода'!B6:B27),0)</f>
        <v>0</v>
      </c>
      <c r="G53" s="31">
        <f>ROUND(SUMIF(Определители!I6:I27,"=6",'Базовые цены с учетом расхода'!C6:C27),0)</f>
        <v>0</v>
      </c>
      <c r="H53" s="31">
        <f>ROUND(SUMIF(Определители!I6:I27,"=6",'Базовые цены с учетом расхода'!D6:D27),0)</f>
        <v>0</v>
      </c>
      <c r="I53" s="31">
        <f>ROUND(SUMIF(Определители!I6:I27,"=6",'Базовые цены с учетом расхода'!E6:E27),0)</f>
        <v>0</v>
      </c>
      <c r="J53" s="32">
        <f>ROUND(SUMIF(Определители!I6:I27,"=6",'Базовые цены с учетом расхода'!I6:I27),8)</f>
        <v>0</v>
      </c>
      <c r="K53" s="32">
        <f>ROUND(SUMIF(Определители!I6:I27,"=6",'Базовые цены с учетом расхода'!K6:K27),8)</f>
        <v>0</v>
      </c>
      <c r="L53" s="31">
        <f>ROUND(SUMIF(Определители!I6:I27,"=6",'Базовые цены с учетом расхода'!F6:F27),0)</f>
        <v>0</v>
      </c>
      <c r="N53" s="33" t="s">
        <v>345</v>
      </c>
    </row>
    <row r="54" spans="1:14" ht="10.5">
      <c r="A54" s="28">
        <v>48</v>
      </c>
      <c r="B54" s="7" t="s">
        <v>149</v>
      </c>
      <c r="C54" s="33" t="s">
        <v>299</v>
      </c>
      <c r="D54" s="36">
        <v>0</v>
      </c>
      <c r="F54" s="31">
        <f>ROUND(SUMIF(Определители!I6:I27,"=6",'Базовые цены с учетом расхода'!H6:H27),0)</f>
        <v>0</v>
      </c>
      <c r="G54" s="31"/>
      <c r="H54" s="31"/>
      <c r="I54" s="31"/>
      <c r="J54" s="32"/>
      <c r="K54" s="32"/>
      <c r="L54" s="31"/>
      <c r="N54" s="33" t="s">
        <v>346</v>
      </c>
    </row>
    <row r="55" spans="1:14" ht="10.5">
      <c r="A55" s="28">
        <v>49</v>
      </c>
      <c r="B55" s="7" t="s">
        <v>150</v>
      </c>
      <c r="C55" s="33" t="s">
        <v>299</v>
      </c>
      <c r="D55" s="36">
        <v>0</v>
      </c>
      <c r="F55" s="31">
        <f>ROUND(SUMIF(Определители!I6:I27,"=6",'Базовые цены с учетом расхода'!N6:N27),0)</f>
        <v>0</v>
      </c>
      <c r="G55" s="31"/>
      <c r="H55" s="31"/>
      <c r="I55" s="31"/>
      <c r="J55" s="32"/>
      <c r="K55" s="32"/>
      <c r="L55" s="31"/>
      <c r="N55" s="33" t="s">
        <v>347</v>
      </c>
    </row>
    <row r="56" spans="1:14" ht="10.5">
      <c r="A56" s="28">
        <v>50</v>
      </c>
      <c r="B56" s="7" t="s">
        <v>151</v>
      </c>
      <c r="C56" s="33" t="s">
        <v>299</v>
      </c>
      <c r="D56" s="36">
        <v>0</v>
      </c>
      <c r="F56" s="31">
        <f>ROUND(SUMIF(Определители!I6:I27,"=6",'Базовые цены с учетом расхода'!O6:O27),0)</f>
        <v>0</v>
      </c>
      <c r="G56" s="31"/>
      <c r="H56" s="31"/>
      <c r="I56" s="31"/>
      <c r="J56" s="32"/>
      <c r="K56" s="32"/>
      <c r="L56" s="31"/>
      <c r="N56" s="33" t="s">
        <v>348</v>
      </c>
    </row>
    <row r="57" spans="1:14" ht="10.5">
      <c r="A57" s="28">
        <v>51</v>
      </c>
      <c r="B57" s="7" t="s">
        <v>166</v>
      </c>
      <c r="C57" s="33" t="s">
        <v>307</v>
      </c>
      <c r="D57" s="36">
        <v>0</v>
      </c>
      <c r="F57" s="31">
        <f>ROUND((F53+F55+F56),0)</f>
        <v>0</v>
      </c>
      <c r="G57" s="31"/>
      <c r="H57" s="31"/>
      <c r="I57" s="31"/>
      <c r="J57" s="32"/>
      <c r="K57" s="32"/>
      <c r="L57" s="31"/>
      <c r="N57" s="33" t="s">
        <v>349</v>
      </c>
    </row>
    <row r="58" spans="1:14" ht="10.5">
      <c r="A58" s="28">
        <v>52</v>
      </c>
      <c r="B58" s="7" t="s">
        <v>167</v>
      </c>
      <c r="C58" s="33" t="s">
        <v>299</v>
      </c>
      <c r="D58" s="36">
        <v>0</v>
      </c>
      <c r="F58" s="31">
        <f>ROUND(SUMIF(Определители!I6:I27,"=7",'Базовые цены с учетом расхода'!B6:B27),0)</f>
        <v>0</v>
      </c>
      <c r="G58" s="31">
        <f>ROUND(SUMIF(Определители!I6:I27,"=7",'Базовые цены с учетом расхода'!C6:C27),0)</f>
        <v>0</v>
      </c>
      <c r="H58" s="31">
        <f>ROUND(SUMIF(Определители!I6:I27,"=7",'Базовые цены с учетом расхода'!D6:D27),0)</f>
        <v>0</v>
      </c>
      <c r="I58" s="31">
        <f>ROUND(SUMIF(Определители!I6:I27,"=7",'Базовые цены с учетом расхода'!E6:E27),0)</f>
        <v>0</v>
      </c>
      <c r="J58" s="32">
        <f>ROUND(SUMIF(Определители!I6:I27,"=7",'Базовые цены с учетом расхода'!I6:I27),8)</f>
        <v>0</v>
      </c>
      <c r="K58" s="32">
        <f>ROUND(SUMIF(Определители!I6:I27,"=7",'Базовые цены с учетом расхода'!K6:K27),8)</f>
        <v>0</v>
      </c>
      <c r="L58" s="31">
        <f>ROUND(SUMIF(Определители!I6:I27,"=7",'Базовые цены с учетом расхода'!F6:F27),0)</f>
        <v>0</v>
      </c>
      <c r="N58" s="33" t="s">
        <v>350</v>
      </c>
    </row>
    <row r="59" spans="1:14" ht="10.5">
      <c r="A59" s="28">
        <v>53</v>
      </c>
      <c r="B59" s="7" t="s">
        <v>145</v>
      </c>
      <c r="C59" s="33" t="s">
        <v>299</v>
      </c>
      <c r="D59" s="36">
        <v>0</v>
      </c>
      <c r="F59" s="31"/>
      <c r="G59" s="31"/>
      <c r="H59" s="31"/>
      <c r="I59" s="31"/>
      <c r="J59" s="32"/>
      <c r="K59" s="32"/>
      <c r="L59" s="31"/>
      <c r="N59" s="33" t="s">
        <v>351</v>
      </c>
    </row>
    <row r="60" spans="1:14" ht="10.5">
      <c r="A60" s="28">
        <v>54</v>
      </c>
      <c r="B60" s="7" t="s">
        <v>168</v>
      </c>
      <c r="C60" s="33" t="s">
        <v>299</v>
      </c>
      <c r="D60" s="36">
        <v>0</v>
      </c>
      <c r="F60" s="31">
        <f>ROUND(СУММЕСЛИ2(Определители!I6:I27,"2",Определители!G6:G27,"1",'Базовые цены с учетом расхода'!B6:B27),0)</f>
        <v>8018</v>
      </c>
      <c r="G60" s="31"/>
      <c r="H60" s="31"/>
      <c r="I60" s="31"/>
      <c r="J60" s="32"/>
      <c r="K60" s="32"/>
      <c r="L60" s="31"/>
      <c r="N60" s="33" t="s">
        <v>352</v>
      </c>
    </row>
    <row r="61" spans="1:14" ht="10.5">
      <c r="A61" s="28">
        <v>55</v>
      </c>
      <c r="B61" s="7" t="s">
        <v>149</v>
      </c>
      <c r="C61" s="33" t="s">
        <v>299</v>
      </c>
      <c r="D61" s="36">
        <v>0</v>
      </c>
      <c r="F61" s="31">
        <f>ROUND(SUMIF(Определители!I6:I27,"=7",'Базовые цены с учетом расхода'!H6:H27),0)</f>
        <v>0</v>
      </c>
      <c r="G61" s="31"/>
      <c r="H61" s="31"/>
      <c r="I61" s="31"/>
      <c r="J61" s="32"/>
      <c r="K61" s="32"/>
      <c r="L61" s="31"/>
      <c r="N61" s="33" t="s">
        <v>353</v>
      </c>
    </row>
    <row r="62" spans="1:14" ht="10.5">
      <c r="A62" s="28">
        <v>56</v>
      </c>
      <c r="B62" s="7" t="s">
        <v>169</v>
      </c>
      <c r="C62" s="33" t="s">
        <v>299</v>
      </c>
      <c r="D62" s="36">
        <v>0</v>
      </c>
      <c r="F62" s="31">
        <f>ROUND(SUMIF(Определители!I6:I27,"=7",'Базовые цены с учетом расхода'!N6:N27),0)</f>
        <v>0</v>
      </c>
      <c r="G62" s="31"/>
      <c r="H62" s="31"/>
      <c r="I62" s="31"/>
      <c r="J62" s="32"/>
      <c r="K62" s="32"/>
      <c r="L62" s="31"/>
      <c r="N62" s="33" t="s">
        <v>354</v>
      </c>
    </row>
    <row r="63" spans="1:14" ht="10.5">
      <c r="A63" s="28">
        <v>57</v>
      </c>
      <c r="B63" s="7" t="s">
        <v>151</v>
      </c>
      <c r="C63" s="33" t="s">
        <v>299</v>
      </c>
      <c r="D63" s="36">
        <v>0</v>
      </c>
      <c r="F63" s="31">
        <f>ROUND(SUMIF(Определители!I6:I27,"=7",'Базовые цены с учетом расхода'!O6:O27),0)</f>
        <v>0</v>
      </c>
      <c r="G63" s="31"/>
      <c r="H63" s="31"/>
      <c r="I63" s="31"/>
      <c r="J63" s="32"/>
      <c r="K63" s="32"/>
      <c r="L63" s="31"/>
      <c r="N63" s="33" t="s">
        <v>355</v>
      </c>
    </row>
    <row r="64" spans="1:14" ht="10.5">
      <c r="A64" s="28">
        <v>58</v>
      </c>
      <c r="B64" s="7" t="s">
        <v>170</v>
      </c>
      <c r="C64" s="33" t="s">
        <v>307</v>
      </c>
      <c r="D64" s="36">
        <v>0</v>
      </c>
      <c r="F64" s="31">
        <f>ROUND((F58+F62+F63),0)</f>
        <v>0</v>
      </c>
      <c r="G64" s="31"/>
      <c r="H64" s="31"/>
      <c r="I64" s="31"/>
      <c r="J64" s="32"/>
      <c r="K64" s="32"/>
      <c r="L64" s="31"/>
      <c r="N64" s="33" t="s">
        <v>356</v>
      </c>
    </row>
    <row r="65" spans="1:14" ht="10.5">
      <c r="A65" s="28">
        <v>59</v>
      </c>
      <c r="B65" s="7" t="s">
        <v>171</v>
      </c>
      <c r="C65" s="33" t="s">
        <v>299</v>
      </c>
      <c r="D65" s="36">
        <v>0</v>
      </c>
      <c r="F65" s="31">
        <f>ROUND(SUMIF(Определители!I6:I27,"=9",'Базовые цены с учетом расхода'!B6:B27),0)</f>
        <v>0</v>
      </c>
      <c r="G65" s="31">
        <f>ROUND(SUMIF(Определители!I6:I27,"=9",'Базовые цены с учетом расхода'!C6:C27),0)</f>
        <v>0</v>
      </c>
      <c r="H65" s="31">
        <f>ROUND(SUMIF(Определители!I6:I27,"=9",'Базовые цены с учетом расхода'!D6:D27),0)</f>
        <v>0</v>
      </c>
      <c r="I65" s="31">
        <f>ROUND(SUMIF(Определители!I6:I27,"=9",'Базовые цены с учетом расхода'!E6:E27),0)</f>
        <v>0</v>
      </c>
      <c r="J65" s="32">
        <f>ROUND(SUMIF(Определители!I6:I27,"=9",'Базовые цены с учетом расхода'!I6:I27),8)</f>
        <v>0</v>
      </c>
      <c r="K65" s="32">
        <f>ROUND(SUMIF(Определители!I6:I27,"=9",'Базовые цены с учетом расхода'!K6:K27),8)</f>
        <v>0</v>
      </c>
      <c r="L65" s="31">
        <f>ROUND(SUMIF(Определители!I6:I27,"=9",'Базовые цены с учетом расхода'!F6:F27),0)</f>
        <v>0</v>
      </c>
      <c r="N65" s="33" t="s">
        <v>357</v>
      </c>
    </row>
    <row r="66" spans="1:14" ht="10.5">
      <c r="A66" s="28">
        <v>60</v>
      </c>
      <c r="B66" s="7" t="s">
        <v>169</v>
      </c>
      <c r="C66" s="33" t="s">
        <v>299</v>
      </c>
      <c r="D66" s="36">
        <v>0</v>
      </c>
      <c r="F66" s="31">
        <f>ROUND(SUMIF(Определители!I6:I27,"=9",'Базовые цены с учетом расхода'!N6:N27),0)</f>
        <v>0</v>
      </c>
      <c r="G66" s="31"/>
      <c r="H66" s="31"/>
      <c r="I66" s="31"/>
      <c r="J66" s="32"/>
      <c r="K66" s="32"/>
      <c r="L66" s="31"/>
      <c r="N66" s="33" t="s">
        <v>358</v>
      </c>
    </row>
    <row r="67" spans="1:14" ht="10.5">
      <c r="A67" s="28">
        <v>61</v>
      </c>
      <c r="B67" s="7" t="s">
        <v>151</v>
      </c>
      <c r="C67" s="33" t="s">
        <v>299</v>
      </c>
      <c r="D67" s="36">
        <v>0</v>
      </c>
      <c r="F67" s="31">
        <f>ROUND(SUMIF(Определители!I6:I27,"=9",'Базовые цены с учетом расхода'!O6:O27),0)</f>
        <v>0</v>
      </c>
      <c r="G67" s="31"/>
      <c r="H67" s="31"/>
      <c r="I67" s="31"/>
      <c r="J67" s="32"/>
      <c r="K67" s="32"/>
      <c r="L67" s="31"/>
      <c r="N67" s="33" t="s">
        <v>359</v>
      </c>
    </row>
    <row r="68" spans="1:14" ht="10.5">
      <c r="A68" s="28">
        <v>62</v>
      </c>
      <c r="B68" s="7" t="s">
        <v>172</v>
      </c>
      <c r="C68" s="33" t="s">
        <v>307</v>
      </c>
      <c r="D68" s="36">
        <v>0</v>
      </c>
      <c r="F68" s="31">
        <f>ROUND((F65+F66+F67),0)</f>
        <v>0</v>
      </c>
      <c r="G68" s="31"/>
      <c r="H68" s="31"/>
      <c r="I68" s="31"/>
      <c r="J68" s="32"/>
      <c r="K68" s="32"/>
      <c r="L68" s="31"/>
      <c r="N68" s="33" t="s">
        <v>360</v>
      </c>
    </row>
    <row r="69" spans="1:14" ht="10.5">
      <c r="A69" s="28">
        <v>63</v>
      </c>
      <c r="B69" s="7" t="s">
        <v>173</v>
      </c>
      <c r="C69" s="33" t="s">
        <v>299</v>
      </c>
      <c r="D69" s="36">
        <v>0</v>
      </c>
      <c r="F69" s="31">
        <f>ROUND(SUMIF(Определители!I6:I27,"=:",'Базовые цены с учетом расхода'!B6:B27),0)</f>
        <v>0</v>
      </c>
      <c r="G69" s="31">
        <f>ROUND(SUMIF(Определители!I6:I27,"=:",'Базовые цены с учетом расхода'!C6:C27),0)</f>
        <v>0</v>
      </c>
      <c r="H69" s="31">
        <f>ROUND(SUMIF(Определители!I6:I27,"=:",'Базовые цены с учетом расхода'!D6:D27),0)</f>
        <v>0</v>
      </c>
      <c r="I69" s="31">
        <f>ROUND(SUMIF(Определители!I6:I27,"=:",'Базовые цены с учетом расхода'!E6:E27),0)</f>
        <v>0</v>
      </c>
      <c r="J69" s="32">
        <f>ROUND(SUMIF(Определители!I6:I27,"=:",'Базовые цены с учетом расхода'!I6:I27),8)</f>
        <v>0</v>
      </c>
      <c r="K69" s="32">
        <f>ROUND(SUMIF(Определители!I6:I27,"=:",'Базовые цены с учетом расхода'!K6:K27),8)</f>
        <v>0</v>
      </c>
      <c r="L69" s="31">
        <f>ROUND(SUMIF(Определители!I6:I27,"=:",'Базовые цены с учетом расхода'!F6:F27),0)</f>
        <v>0</v>
      </c>
      <c r="N69" s="33" t="s">
        <v>361</v>
      </c>
    </row>
    <row r="70" spans="1:14" ht="10.5">
      <c r="A70" s="28">
        <v>64</v>
      </c>
      <c r="B70" s="7" t="s">
        <v>149</v>
      </c>
      <c r="C70" s="33" t="s">
        <v>299</v>
      </c>
      <c r="D70" s="36">
        <v>0</v>
      </c>
      <c r="F70" s="31">
        <f>ROUND(SUMIF(Определители!I6:I27,"=:",'Базовые цены с учетом расхода'!H6:H27),0)</f>
        <v>0</v>
      </c>
      <c r="G70" s="31"/>
      <c r="H70" s="31"/>
      <c r="I70" s="31"/>
      <c r="J70" s="32"/>
      <c r="K70" s="32"/>
      <c r="L70" s="31"/>
      <c r="N70" s="33" t="s">
        <v>362</v>
      </c>
    </row>
    <row r="71" spans="1:14" ht="10.5">
      <c r="A71" s="28">
        <v>65</v>
      </c>
      <c r="B71" s="7" t="s">
        <v>169</v>
      </c>
      <c r="C71" s="33" t="s">
        <v>299</v>
      </c>
      <c r="D71" s="36">
        <v>0</v>
      </c>
      <c r="F71" s="31">
        <f>ROUND(SUMIF(Определители!I6:I27,"=:",'Базовые цены с учетом расхода'!N6:N27),0)</f>
        <v>0</v>
      </c>
      <c r="G71" s="31"/>
      <c r="H71" s="31"/>
      <c r="I71" s="31"/>
      <c r="J71" s="32"/>
      <c r="K71" s="32"/>
      <c r="L71" s="31"/>
      <c r="N71" s="33" t="s">
        <v>363</v>
      </c>
    </row>
    <row r="72" spans="1:14" ht="10.5">
      <c r="A72" s="28">
        <v>66</v>
      </c>
      <c r="B72" s="7" t="s">
        <v>151</v>
      </c>
      <c r="C72" s="33" t="s">
        <v>299</v>
      </c>
      <c r="D72" s="36">
        <v>0</v>
      </c>
      <c r="F72" s="31">
        <f>ROUND(SUMIF(Определители!I6:I27,"=:",'Базовые цены с учетом расхода'!O6:O27),0)</f>
        <v>0</v>
      </c>
      <c r="G72" s="31"/>
      <c r="H72" s="31"/>
      <c r="I72" s="31"/>
      <c r="J72" s="32"/>
      <c r="K72" s="32"/>
      <c r="L72" s="31"/>
      <c r="N72" s="33" t="s">
        <v>364</v>
      </c>
    </row>
    <row r="73" spans="1:14" ht="10.5">
      <c r="A73" s="28">
        <v>67</v>
      </c>
      <c r="B73" s="7" t="s">
        <v>174</v>
      </c>
      <c r="C73" s="33" t="s">
        <v>307</v>
      </c>
      <c r="D73" s="36">
        <v>0</v>
      </c>
      <c r="F73" s="31">
        <f>ROUND((F69+F71+F72),0)</f>
        <v>0</v>
      </c>
      <c r="G73" s="31"/>
      <c r="H73" s="31"/>
      <c r="I73" s="31"/>
      <c r="J73" s="32"/>
      <c r="K73" s="32"/>
      <c r="L73" s="31"/>
      <c r="N73" s="33" t="s">
        <v>365</v>
      </c>
    </row>
    <row r="74" spans="1:14" ht="10.5">
      <c r="A74" s="28">
        <v>68</v>
      </c>
      <c r="B74" s="7" t="s">
        <v>175</v>
      </c>
      <c r="C74" s="33" t="s">
        <v>299</v>
      </c>
      <c r="D74" s="36">
        <v>0</v>
      </c>
      <c r="F74" s="31">
        <f>ROUND(SUMIF(Определители!I6:I27,"=8",'Базовые цены с учетом расхода'!B6:B27),0)</f>
        <v>0</v>
      </c>
      <c r="G74" s="31">
        <f>ROUND(SUMIF(Определители!I6:I27,"=8",'Базовые цены с учетом расхода'!C6:C27),0)</f>
        <v>0</v>
      </c>
      <c r="H74" s="31">
        <f>ROUND(SUMIF(Определители!I6:I27,"=8",'Базовые цены с учетом расхода'!D6:D27),0)</f>
        <v>0</v>
      </c>
      <c r="I74" s="31">
        <f>ROUND(SUMIF(Определители!I6:I27,"=8",'Базовые цены с учетом расхода'!E6:E27),0)</f>
        <v>0</v>
      </c>
      <c r="J74" s="32">
        <f>ROUND(SUMIF(Определители!I6:I27,"=8",'Базовые цены с учетом расхода'!I6:I27),8)</f>
        <v>0</v>
      </c>
      <c r="K74" s="32">
        <f>ROUND(SUMIF(Определители!I6:I27,"=8",'Базовые цены с учетом расхода'!K6:K27),8)</f>
        <v>0</v>
      </c>
      <c r="L74" s="31">
        <f>ROUND(SUMIF(Определители!I6:I27,"=8",'Базовые цены с учетом расхода'!F6:F27),0)</f>
        <v>0</v>
      </c>
      <c r="N74" s="33" t="s">
        <v>366</v>
      </c>
    </row>
    <row r="75" spans="1:14" ht="10.5">
      <c r="A75" s="28">
        <v>69</v>
      </c>
      <c r="B75" s="7" t="s">
        <v>149</v>
      </c>
      <c r="C75" s="33" t="s">
        <v>299</v>
      </c>
      <c r="D75" s="36">
        <v>0</v>
      </c>
      <c r="F75" s="31">
        <f>ROUND(SUMIF(Определители!I6:I27,"=8",'Базовые цены с учетом расхода'!H6:H27),0)</f>
        <v>0</v>
      </c>
      <c r="G75" s="31"/>
      <c r="H75" s="31"/>
      <c r="I75" s="31"/>
      <c r="J75" s="32"/>
      <c r="K75" s="32"/>
      <c r="L75" s="31"/>
      <c r="N75" s="33" t="s">
        <v>367</v>
      </c>
    </row>
    <row r="76" spans="1:14" ht="10.5">
      <c r="A76" s="28">
        <v>70</v>
      </c>
      <c r="B76" s="7" t="s">
        <v>176</v>
      </c>
      <c r="C76" s="33" t="s">
        <v>307</v>
      </c>
      <c r="D76" s="36">
        <v>0</v>
      </c>
      <c r="F76" s="31">
        <f>ROUND((F17+F27+F34+F39+F47+F52+F57+F64+F68+F73+F74),0)</f>
        <v>151048</v>
      </c>
      <c r="G76" s="31">
        <f>ROUND((G17+G27+G34+G39+G47+G52+G57+G64+G68+G73+G74),0)</f>
        <v>0</v>
      </c>
      <c r="H76" s="31">
        <f>ROUND((H17+H27+H34+H39+H47+H52+H57+H64+H68+H73+H74),0)</f>
        <v>0</v>
      </c>
      <c r="I76" s="31">
        <f>ROUND((I17+I27+I34+I39+I47+I52+I57+I64+I68+I73+I74),0)</f>
        <v>0</v>
      </c>
      <c r="J76" s="32">
        <f>ROUND((J17+J27+J34+J39+J47+J52+J57+J64+J68+J73+J74),8)</f>
        <v>0</v>
      </c>
      <c r="K76" s="32">
        <f>ROUND((K17+K27+K34+K39+K47+K52+K57+K64+K68+K73+K74),8)</f>
        <v>0</v>
      </c>
      <c r="L76" s="31">
        <f>ROUND((L17+L27+L34+L39+L47+L52+L57+L64+L68+L73+L74),0)</f>
        <v>0</v>
      </c>
      <c r="N76" s="33" t="s">
        <v>368</v>
      </c>
    </row>
    <row r="77" spans="1:14" ht="10.5">
      <c r="A77" s="28">
        <v>71</v>
      </c>
      <c r="B77" s="7" t="s">
        <v>177</v>
      </c>
      <c r="C77" s="33" t="s">
        <v>307</v>
      </c>
      <c r="D77" s="36">
        <v>0</v>
      </c>
      <c r="F77" s="31">
        <f>ROUND((F23+F31+F36+F43+F49+F54+F61+F70+F75),0)</f>
        <v>0</v>
      </c>
      <c r="G77" s="31"/>
      <c r="H77" s="31"/>
      <c r="I77" s="31"/>
      <c r="J77" s="32"/>
      <c r="K77" s="32"/>
      <c r="L77" s="31"/>
      <c r="N77" s="33" t="s">
        <v>369</v>
      </c>
    </row>
    <row r="78" spans="1:14" ht="10.5">
      <c r="A78" s="28">
        <v>72</v>
      </c>
      <c r="B78" s="7" t="s">
        <v>178</v>
      </c>
      <c r="C78" s="33" t="s">
        <v>307</v>
      </c>
      <c r="D78" s="36">
        <v>0</v>
      </c>
      <c r="F78" s="31">
        <f>ROUND((F24+F32+F37+F44+F50+F55+F62+F66+F71),0)</f>
        <v>12952</v>
      </c>
      <c r="G78" s="31"/>
      <c r="H78" s="31"/>
      <c r="I78" s="31"/>
      <c r="J78" s="32"/>
      <c r="K78" s="32"/>
      <c r="L78" s="31"/>
      <c r="N78" s="33" t="s">
        <v>370</v>
      </c>
    </row>
    <row r="79" spans="1:14" ht="10.5">
      <c r="A79" s="28">
        <v>73</v>
      </c>
      <c r="B79" s="7" t="s">
        <v>179</v>
      </c>
      <c r="C79" s="33" t="s">
        <v>307</v>
      </c>
      <c r="D79" s="36">
        <v>0</v>
      </c>
      <c r="F79" s="31">
        <f>ROUND((F25+F33+F38+F45+F51+F56+F63+F67+F72),0)</f>
        <v>7865</v>
      </c>
      <c r="G79" s="31"/>
      <c r="H79" s="31"/>
      <c r="I79" s="31"/>
      <c r="J79" s="32"/>
      <c r="K79" s="32"/>
      <c r="L79" s="31"/>
      <c r="N79" s="33" t="s">
        <v>371</v>
      </c>
    </row>
    <row r="80" spans="1:14" ht="10.5">
      <c r="A80" s="28">
        <v>74</v>
      </c>
      <c r="B80" s="7" t="s">
        <v>180</v>
      </c>
      <c r="C80" s="33" t="s">
        <v>372</v>
      </c>
      <c r="D80" s="36">
        <v>0</v>
      </c>
      <c r="F80" s="31">
        <f>ROUND(SUM('Базовые цены с учетом расхода'!X6:X27),0)</f>
        <v>0</v>
      </c>
      <c r="G80" s="31"/>
      <c r="H80" s="31"/>
      <c r="I80" s="31"/>
      <c r="J80" s="32"/>
      <c r="K80" s="32"/>
      <c r="L80" s="31">
        <f>ROUND(SUM('Базовые цены с учетом расхода'!X6:X27),0)</f>
        <v>0</v>
      </c>
      <c r="N80" s="33" t="s">
        <v>373</v>
      </c>
    </row>
    <row r="81" spans="1:14" ht="10.5">
      <c r="A81" s="28">
        <v>75</v>
      </c>
      <c r="B81" s="7" t="s">
        <v>181</v>
      </c>
      <c r="C81" s="33" t="s">
        <v>372</v>
      </c>
      <c r="D81" s="36">
        <v>0</v>
      </c>
      <c r="F81" s="31">
        <f>ROUND(SUM('Базовые цены с учетом расхода'!C6:C27),0)</f>
        <v>11626</v>
      </c>
      <c r="G81" s="31"/>
      <c r="H81" s="31"/>
      <c r="I81" s="31"/>
      <c r="J81" s="32"/>
      <c r="K81" s="32"/>
      <c r="L81" s="31"/>
      <c r="N81" s="33" t="s">
        <v>374</v>
      </c>
    </row>
    <row r="82" spans="1:14" ht="10.5">
      <c r="A82" s="28">
        <v>76</v>
      </c>
      <c r="B82" s="7" t="s">
        <v>182</v>
      </c>
      <c r="C82" s="33" t="s">
        <v>372</v>
      </c>
      <c r="D82" s="36">
        <v>0</v>
      </c>
      <c r="F82" s="31">
        <f>ROUND(SUM('Базовые цены с учетом расхода'!E6:E27),0)</f>
        <v>1966</v>
      </c>
      <c r="G82" s="31"/>
      <c r="H82" s="31"/>
      <c r="I82" s="31"/>
      <c r="J82" s="32"/>
      <c r="K82" s="32"/>
      <c r="L82" s="31"/>
      <c r="N82" s="33" t="s">
        <v>375</v>
      </c>
    </row>
    <row r="83" spans="1:14" ht="10.5">
      <c r="A83" s="28">
        <v>77</v>
      </c>
      <c r="B83" s="7" t="s">
        <v>183</v>
      </c>
      <c r="C83" s="33" t="s">
        <v>376</v>
      </c>
      <c r="D83" s="36">
        <v>0</v>
      </c>
      <c r="F83" s="31">
        <f>ROUND((F81+F82),0)</f>
        <v>13592</v>
      </c>
      <c r="G83" s="31"/>
      <c r="H83" s="31"/>
      <c r="I83" s="31"/>
      <c r="J83" s="32"/>
      <c r="K83" s="32"/>
      <c r="L83" s="31"/>
      <c r="N83" s="33" t="s">
        <v>377</v>
      </c>
    </row>
    <row r="84" spans="1:14" ht="10.5">
      <c r="A84" s="28">
        <v>78</v>
      </c>
      <c r="B84" s="7" t="s">
        <v>184</v>
      </c>
      <c r="C84" s="33" t="s">
        <v>372</v>
      </c>
      <c r="D84" s="36">
        <v>0</v>
      </c>
      <c r="F84" s="31"/>
      <c r="G84" s="31"/>
      <c r="H84" s="31"/>
      <c r="I84" s="31"/>
      <c r="J84" s="32">
        <f>ROUND(SUM('Базовые цены с учетом расхода'!I6:I27),8)</f>
        <v>1023.04746</v>
      </c>
      <c r="K84" s="32"/>
      <c r="L84" s="31"/>
      <c r="N84" s="33" t="s">
        <v>378</v>
      </c>
    </row>
    <row r="85" spans="1:14" ht="10.5">
      <c r="A85" s="28">
        <v>79</v>
      </c>
      <c r="B85" s="7" t="s">
        <v>185</v>
      </c>
      <c r="C85" s="33" t="s">
        <v>372</v>
      </c>
      <c r="D85" s="36">
        <v>0</v>
      </c>
      <c r="F85" s="31"/>
      <c r="G85" s="31"/>
      <c r="H85" s="31"/>
      <c r="I85" s="31"/>
      <c r="J85" s="32">
        <f>ROUND(SUM('Базовые цены с учетом расхода'!K6:K27),8)</f>
        <v>162.7407005</v>
      </c>
      <c r="K85" s="32"/>
      <c r="L85" s="31"/>
      <c r="N85" s="33" t="s">
        <v>379</v>
      </c>
    </row>
    <row r="86" spans="1:14" ht="10.5">
      <c r="A86" s="28">
        <v>80</v>
      </c>
      <c r="B86" s="7" t="s">
        <v>186</v>
      </c>
      <c r="C86" s="33" t="s">
        <v>376</v>
      </c>
      <c r="D86" s="36">
        <v>0</v>
      </c>
      <c r="F86" s="31"/>
      <c r="G86" s="31"/>
      <c r="H86" s="31"/>
      <c r="I86" s="31"/>
      <c r="J86" s="32">
        <f>ROUND((J84+J85),8)</f>
        <v>1185.7881605</v>
      </c>
      <c r="K86" s="32"/>
      <c r="L86" s="31"/>
      <c r="N86" s="33" t="s">
        <v>380</v>
      </c>
    </row>
    <row r="87" spans="1:14" ht="10.5">
      <c r="A87" s="28">
        <v>81</v>
      </c>
      <c r="B87" s="7" t="s">
        <v>187</v>
      </c>
      <c r="C87" s="33" t="s">
        <v>381</v>
      </c>
      <c r="D87" s="36">
        <v>5.06</v>
      </c>
      <c r="F87" s="31">
        <f>ROUND((F76)*D87,0)</f>
        <v>764303</v>
      </c>
      <c r="G87" s="31"/>
      <c r="H87" s="31"/>
      <c r="I87" s="31"/>
      <c r="J87" s="32"/>
      <c r="K87" s="32"/>
      <c r="L87" s="31"/>
      <c r="N87" s="33" t="s">
        <v>382</v>
      </c>
    </row>
    <row r="88" spans="1:14" ht="10.5">
      <c r="A88" s="28">
        <v>82</v>
      </c>
      <c r="B88" s="7" t="s">
        <v>188</v>
      </c>
      <c r="C88" s="33" t="s">
        <v>383</v>
      </c>
      <c r="D88" s="36">
        <v>18</v>
      </c>
      <c r="F88" s="31">
        <f>ROUND((F87)*D88/100,0)</f>
        <v>137575</v>
      </c>
      <c r="G88" s="31"/>
      <c r="H88" s="31"/>
      <c r="I88" s="31"/>
      <c r="J88" s="32"/>
      <c r="K88" s="32"/>
      <c r="L88" s="31"/>
      <c r="N88" s="33" t="s">
        <v>384</v>
      </c>
    </row>
    <row r="89" spans="1:14" ht="10.5">
      <c r="A89" s="28">
        <v>83</v>
      </c>
      <c r="B89" s="7" t="s">
        <v>189</v>
      </c>
      <c r="C89" s="33" t="s">
        <v>376</v>
      </c>
      <c r="D89" s="36">
        <v>0</v>
      </c>
      <c r="F89" s="31">
        <f>ROUND((F87+F88),0)</f>
        <v>901878</v>
      </c>
      <c r="G89" s="31"/>
      <c r="H89" s="31"/>
      <c r="I89" s="31"/>
      <c r="J89" s="32"/>
      <c r="K89" s="32"/>
      <c r="L89" s="31"/>
      <c r="N89" s="33" t="s">
        <v>385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2011-08-26T06:40:28Z</dcterms:created>
  <dcterms:modified xsi:type="dcterms:W3CDTF">2012-08-27T16:24:33Z</dcterms:modified>
  <cp:category/>
  <cp:version/>
  <cp:contentType/>
  <cp:contentStatus/>
</cp:coreProperties>
</file>