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 без нач" sheetId="2" r:id="rId2"/>
    <sheet name="Базовые цены за единицу" sheetId="3" r:id="rId3"/>
    <sheet name="Базовые цены с учетом расхода" sheetId="4" r:id="rId4"/>
    <sheet name="Начисления" sheetId="5" r:id="rId5"/>
    <sheet name="Определители" sheetId="6" r:id="rId6"/>
    <sheet name="Базовые концовки" sheetId="7" r:id="rId7"/>
  </sheets>
  <definedNames/>
  <calcPr fullCalcOnLoad="1"/>
</workbook>
</file>

<file path=xl/sharedStrings.xml><?xml version="1.0" encoding="utf-8"?>
<sst xmlns="http://schemas.openxmlformats.org/spreadsheetml/2006/main" count="1267" uniqueCount="363">
  <si>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</si>
  <si>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</si>
  <si>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</si>
  <si>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</si>
  <si>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</si>
  <si>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</si>
  <si>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>«______»____________________ 20___г.</t>
  </si>
  <si>
    <t xml:space="preserve">Объект: </t>
  </si>
  <si>
    <t>(Локальный сметный расчет)</t>
  </si>
  <si>
    <t>на гидроизоляцию материалами системы Пенетрон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</si>
  <si>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</si>
  <si>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</si>
  <si>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</si>
  <si>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</si>
  <si>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</si>
  <si>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</si>
  <si>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</si>
  <si>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</si>
  <si>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</si>
  <si>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</si>
  <si>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</si>
  <si>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</si>
  <si>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</si>
  <si>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</si>
  <si>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</si>
  <si>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</si>
  <si>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</si>
  <si>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</si>
  <si>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</si>
  <si>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</si>
  <si>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</si>
  <si>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Е69-2-1
Сверление отверстий электроперфоратором с диаметром отверстия до 20 мм, 100 шт.</t>
  </si>
  <si>
    <t>sum</t>
  </si>
  <si>
    <t>IsZPR</t>
  </si>
  <si>
    <t>sum_b</t>
  </si>
  <si>
    <t>IsZPM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</si>
  <si>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</si>
  <si>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</si>
  <si>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</si>
  <si>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</si>
  <si>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</si>
  <si>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Вспомогательные ненормируемые материалы</t>
  </si>
  <si>
    <t>NenormMatOtZPR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</si>
  <si>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</si>
  <si>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</si>
  <si>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</si>
  <si>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</si>
  <si>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</si>
  <si>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</si>
  <si>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</si>
  <si>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</si>
  <si>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</si>
  <si>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</si>
  <si>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</si>
  <si>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</si>
  <si>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</si>
  <si>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</si>
  <si>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</si>
  <si>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</si>
  <si>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Е69-2-3
Добавлять на каждые 10 мм диаметра свыше 20 мм к расценке 69 до диам. 25 мм, 100 шт.</t>
  </si>
  <si>
    <t xml:space="preserve">   Начисления: Н3= 1*0.5, Н4= 1*0.5, Н5= 1*0.5, Н48= 1*0.5</t>
  </si>
  <si>
    <t>3.</t>
  </si>
  <si>
    <t>Е53-21-6А
Герметизация отверстий монтажной пеной типа &lt;Makroflex&gt; и т.п., 100 м</t>
  </si>
  <si>
    <t>Объем: 0.25*154</t>
  </si>
  <si>
    <t>4.</t>
  </si>
  <si>
    <t>С101-1921
Пена монтажная для герметизации стыков в баллончике емкостью 0,85 л, шт.</t>
  </si>
  <si>
    <t>5.</t>
  </si>
  <si>
    <t>Е46-03-012-1
Пробивка в бетонных конструкциях полов и стен борозд площадью сечения до: 20 см2, 100 м</t>
  </si>
  <si>
    <t>6.</t>
  </si>
  <si>
    <t>Е46-03-012-2
Пробивка в бетонных конструкциях полов и стен борозд площадью сечения до: 50 см2, 100 м</t>
  </si>
  <si>
    <t>7.</t>
  </si>
  <si>
    <t>Е13-06-002-1
Очистка поверхностей аппаратом высокого давления, м2</t>
  </si>
  <si>
    <t xml:space="preserve">   Вычт.ресурсы:  С408-0401-1:[ М-(4.80=0.15*32) ]</t>
  </si>
  <si>
    <t>8.</t>
  </si>
  <si>
    <t>Е08-01-003-4
Обработка поверхности борозд раствором Пенетрона, 100 м2</t>
  </si>
  <si>
    <t>Объем: 0.075*211.6+0.1*7.9+0.19*16.8</t>
  </si>
  <si>
    <t xml:space="preserve">   Вычт.ресурсы:  С113-0368:[ М-(166.00=3320.00*0.05) ];  С402-0078:[ М-(1820.00=650.00*2.8) ];  С411-0001:[ М-(0.70=3.11*0.225) ]</t>
  </si>
  <si>
    <t>9.</t>
  </si>
  <si>
    <t>С999-0001
Пенетрон (250*1.02*1.02/1,18/5,21) (расход 0,1кг на 1п.м. сеч. 25х25 мм; расход 0,13кг на 1п.м. сеч. 25х50 мм; расход 0,25кг на 1п.м. сеч. 70х50 мм), кг</t>
  </si>
  <si>
    <t xml:space="preserve">   Поправки: М: =250*1.02*1.02/1.18/5,21</t>
  </si>
  <si>
    <t>10.</t>
  </si>
  <si>
    <t>Е06-01-068-3
Устройство Пенебара (прим.), м</t>
  </si>
  <si>
    <t xml:space="preserve">   Вычт.ресурсы:  С101-0198:[ М-(96.78=52.60*1.84) ];  С101-1701:[ М-(38.32=20.60*1.86) ]</t>
  </si>
  <si>
    <t>11.</t>
  </si>
  <si>
    <t>С999-0002
Пенебар (284*1,02*1,02/1,18/5,21), м</t>
  </si>
  <si>
    <t xml:space="preserve">   Поправки: М: =284*1.02*1.02/1.18/5,21</t>
  </si>
  <si>
    <t>12.</t>
  </si>
  <si>
    <t>Е07-05-039-7
Заполнение борозд раствором Пенекрита, 100 м</t>
  </si>
  <si>
    <t>Объем: 211.6+7.9+16.8</t>
  </si>
  <si>
    <t xml:space="preserve">   Вычт.ресурсы:  С101-0605:[ М-(1377.70=18080.00*0.0762) ]</t>
  </si>
  <si>
    <t>13.</t>
  </si>
  <si>
    <t>С999-0003
Пенекрит (235*1.02*1.02/1,18/5,21) (расход 1,5 кг на 1п.м. сеч. 25х25 мм; расход 3 кг на 1п.м. сеч. 25х50 мм; расход 8,4 кг на 1п.м. сеч. 70х50 мм), кг</t>
  </si>
  <si>
    <t xml:space="preserve">   Поправки: М: =235*1.02*1.02/1.18/5,21</t>
  </si>
  <si>
    <t>14.</t>
  </si>
  <si>
    <t>Е08-01-003-4
Обработка поверхностей стен раствором Пенетрона за два раза, 100 м2</t>
  </si>
  <si>
    <t xml:space="preserve">   Начисления: Н3= 2, Н4= 2, Н5= 2, Н48= (1)*2</t>
  </si>
  <si>
    <t>15.</t>
  </si>
  <si>
    <t>С999-0004
Пенетрон (250*1.02*1.02/1,18/5,21) (расход 1,1 кг на 1м2), кг</t>
  </si>
  <si>
    <t>16.</t>
  </si>
  <si>
    <t>Е08-01-003-1
Обработка поверхностей пола раствором Пенетрона за два раза, 100 м2</t>
  </si>
  <si>
    <t>17.</t>
  </si>
  <si>
    <t>С999-0005
Пенетрон (250*1.02*1.02/1,18/5,21) (расход 1,1 кг на 1м2), кг</t>
  </si>
  <si>
    <t>18.</t>
  </si>
  <si>
    <t>Е15-04-002-2
Увлажнение поверхностей (прим.), 100 м2</t>
  </si>
  <si>
    <t>Объем: 101+553.4</t>
  </si>
  <si>
    <t xml:space="preserve">   Вычт.ресурсы:  С101-0253:[ М-(11.80=562.00*0.021) ];  С101-1815:[ М-(3.99=7970.00*0.0005) ]</t>
  </si>
  <si>
    <t>19.</t>
  </si>
  <si>
    <t>Е06-01-082-15
Приготовление растворов, м3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</si>
  <si>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</si>
  <si>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</si>
  <si>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</si>
  <si>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</si>
  <si>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</si>
  <si>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</si>
  <si>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</si>
  <si>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</si>
  <si>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</si>
  <si>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</si>
  <si>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</si>
  <si>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</si>
  <si>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</si>
  <si>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</si>
  <si>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</si>
  <si>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</si>
  <si>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</si>
  <si>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</si>
  <si>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</si>
  <si>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</si>
  <si>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</si>
  <si>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</si>
  <si>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(%=78 - по стр. 1, 2; %=86 - по стр. 3; %=110 - по стр. 5, 6; %=90 - по стр. 7; %=122 - по стр. 8, 14, 16; %=105 - по стр. 10, 18; %=155 - по стр. 12; %=66 - по стр. 19)</t>
  </si>
  <si>
    <t>.   СМЕТНАЯ ПРИБЫЛЬ - (%=50 - по стр. 1, 2; %=70 - по стр. 3, 5-7; %=80 - по стр. 8, 14, 16; %=65 - по стр. 10; %=100 - по стр. 12; %=55 - по стр. 18)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</si>
  <si>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</si>
  <si>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</si>
  <si>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</si>
  <si>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</si>
  <si>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</si>
  <si>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</si>
  <si>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</si>
  <si>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</si>
  <si>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</si>
  <si>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</si>
  <si>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</si>
  <si>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</si>
  <si>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</si>
  <si>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</si>
  <si>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</si>
  <si>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</si>
  <si>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</si>
  <si>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</si>
  <si>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</si>
  <si>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</si>
  <si>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</si>
  <si>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</si>
  <si>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</si>
  <si>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Ст-ть ненормир.(вспомогат.) материалов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</si>
  <si>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</si>
  <si>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</si>
  <si>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</si>
  <si>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</si>
  <si>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</si>
  <si>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</si>
  <si>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ИТОГО ПО СМЕТЕ С КОЭФ.УДОРОЖАНИЯ</t>
  </si>
  <si>
    <t>НДС</t>
  </si>
  <si>
    <t>ВСЕГО С НДС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</si>
  <si>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</si>
  <si>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</si>
  <si>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</si>
  <si>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</si>
  <si>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</si>
  <si>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</si>
  <si>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</si>
  <si>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</si>
  <si>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</si>
  <si>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</si>
  <si>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</si>
  <si>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</si>
  <si>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</si>
  <si>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</si>
  <si>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</si>
  <si>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</si>
  <si>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</si>
  <si>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</si>
  <si>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</si>
  <si>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</si>
  <si>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</si>
  <si>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</si>
  <si>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</si>
  <si>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</si>
  <si>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</si>
  <si>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</si>
  <si>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</si>
  <si>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</si>
  <si>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</si>
  <si>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</si>
  <si>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</si>
  <si>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MR_BY_ZPR_VSPOMOG</t>
  </si>
  <si>
    <t>N = &lt; 15-12 * 15-12 * 15-12 &gt;</t>
  </si>
  <si>
    <t xml:space="preserve">          гидроизоляцию материалами системы Пенетрон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</si>
  <si>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</si>
  <si>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</si>
  <si>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</si>
  <si>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</si>
  <si>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</si>
  <si>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</si>
  <si>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</si>
  <si>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</si>
  <si>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</si>
  <si>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</si>
  <si>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</si>
  <si>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</si>
  <si>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</si>
  <si>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</si>
  <si>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</si>
  <si>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</si>
  <si>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</si>
  <si>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</si>
  <si>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</si>
  <si>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</si>
  <si>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</si>
  <si>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</si>
  <si>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</si>
  <si>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</si>
  <si>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</si>
  <si>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</si>
  <si>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</si>
  <si>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</si>
  <si>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</si>
  <si>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</si>
  <si>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</si>
  <si>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</si>
  <si>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</si>
  <si>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</si>
  <si>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</si>
  <si>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</si>
  <si>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</si>
  <si>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</si>
  <si>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</si>
  <si>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</si>
  <si>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</si>
  <si>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</si>
  <si>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</si>
  <si>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</si>
  <si>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</si>
  <si>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</si>
  <si>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</si>
  <si>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</si>
  <si>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</si>
  <si>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</si>
  <si>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</si>
  <si>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</si>
  <si>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</si>
  <si>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</si>
  <si>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</si>
  <si>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</si>
  <si>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</si>
  <si>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</si>
  <si>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</si>
  <si>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</si>
  <si>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</si>
  <si>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</si>
  <si>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</si>
  <si>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</si>
  <si>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</si>
  <si>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</si>
  <si>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</si>
  <si>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</si>
  <si>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</si>
  <si>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</si>
  <si>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</si>
  <si>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</si>
  <si>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</si>
  <si>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</si>
  <si>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</si>
  <si>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</si>
  <si>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</si>
  <si>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</si>
  <si>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</si>
  <si>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</si>
  <si>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</si>
  <si>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</si>
  <si>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</si>
  <si>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</si>
  <si>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</si>
  <si>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</si>
  <si>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</si>
  <si>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</si>
  <si>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</si>
  <si>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</si>
  <si>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</si>
  <si>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</si>
  <si>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</si>
  <si>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</si>
  <si>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</si>
  <si>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</si>
  <si>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</si>
  <si>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</si>
  <si>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</si>
  <si>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</si>
  <si>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</si>
  <si>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</si>
  <si>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</si>
  <si>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</si>
  <si>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</si>
  <si>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</si>
  <si>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</si>
  <si>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</si>
  <si>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</si>
  <si>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</si>
  <si>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</si>
  <si>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</si>
  <si>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</si>
  <si>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</si>
  <si>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</si>
  <si>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</si>
  <si>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</si>
  <si>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</si>
  <si>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</si>
  <si>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</si>
  <si>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</si>
  <si>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</si>
  <si>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</si>
  <si>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</si>
  <si>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</si>
  <si>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</si>
  <si>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</si>
  <si>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</si>
  <si>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</si>
  <si>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</si>
  <si>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</si>
  <si>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</si>
  <si>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</si>
  <si>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</si>
  <si>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</si>
  <si>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</si>
  <si>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</si>
  <si>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</si>
  <si>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</si>
  <si>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</si>
  <si>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</si>
  <si>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</si>
  <si>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</si>
  <si>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</si>
  <si>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</si>
  <si>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</si>
  <si>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</si>
  <si>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</si>
  <si>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</t>
  </si>
  <si>
    <t>74</t>
  </si>
  <si>
    <t>75</t>
  </si>
  <si>
    <t>76</t>
  </si>
  <si>
    <t>s</t>
  </si>
  <si>
    <t>77</t>
  </si>
  <si>
    <t>78</t>
  </si>
  <si>
    <t>79</t>
  </si>
  <si>
    <t>80</t>
  </si>
  <si>
    <t>k</t>
  </si>
  <si>
    <t>81</t>
  </si>
  <si>
    <t>%</t>
  </si>
  <si>
    <t>82</t>
  </si>
  <si>
    <t>83</t>
  </si>
  <si>
    <t>Детский оздоровительный лагерь, спортивный комплекс, бассейн</t>
  </si>
  <si>
    <t>ЛОКАЛЬНАЯ СМЕТА №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</si>
</sst>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\ ###.#0"/>
    <numFmt numFmtId="166" formatCode="##0"/>
    <numFmt numFmtId="167" formatCode="#,##0.00;\-#,##0.00;"/>
    <numFmt numFmtId="168" formatCode="#,##0;\-#,##0;"/>
    <numFmt numFmtId="169" formatCode="#,##0;\-#,##0;#\ ##"/>
    <numFmt numFmtId="170" formatCode="#,##0.00000000;\-#,##0.00000000;"/>
    <numFmt numFmtId="171" formatCode="#,##0.00######################"/>
  </numFmts>
  <fonts count="24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8"/>
      <color indexed="9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</cellStyleXfs>
  <cellXfs count="68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 wrapText="1"/>
    </xf>
    <xf numFmtId="168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9" fontId="2" fillId="0" borderId="0" xfId="0" applyNumberFormat="1" applyFont="1" applyAlignment="1">
      <alignment horizontal="right" vertical="top"/>
    </xf>
    <xf numFmtId="169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6" borderId="0" xfId="0" applyNumberFormat="1" applyFont="1" applyFill="1" applyBorder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170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6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168" fontId="0" fillId="0" borderId="0" xfId="0" applyNumberFormat="1" applyFont="1" applyAlignment="1">
      <alignment horizontal="right" vertical="top" wrapText="1"/>
    </xf>
    <xf numFmtId="49" fontId="0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16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49" fontId="0" fillId="0" borderId="19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6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6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71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76"/>
  <sheetViews>
    <sheetView tabSelected="1" zoomScalePageLayoutView="0" workbookViewId="0" topLeftCell="A293">
      <selection activeCell="D1" sqref="D1"/>
    </sheetView>
  </sheetViews>
  <sheetFormatPr defaultColWidth="9.140625" defaultRowHeight="10.5"/>
  <cols>
    <col min="1" max="1" width="4.140625" style="1" customWidth="1"/>
    <col min="2" max="2" width="47.8515625" style="1" customWidth="1"/>
    <col min="3" max="3" width="10.4218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41" t="s">
        <v>1</v>
      </c>
      <c r="B3" s="41"/>
      <c r="C3" s="41"/>
      <c r="D3" s="41"/>
      <c r="F3" s="41" t="s">
        <v>2</v>
      </c>
      <c r="G3" s="41"/>
      <c r="H3" s="41"/>
      <c r="I3" s="41"/>
    </row>
    <row r="4" spans="1:9" ht="10.5">
      <c r="A4" s="42" t="s">
        <v>3</v>
      </c>
      <c r="B4" s="42"/>
      <c r="C4" s="39">
        <f>F469</f>
        <v>669845</v>
      </c>
      <c r="D4" s="5" t="s">
        <v>4</v>
      </c>
      <c r="F4" s="42" t="s">
        <v>3</v>
      </c>
      <c r="G4" s="42"/>
      <c r="H4" s="39">
        <f>F469</f>
        <v>669845</v>
      </c>
      <c r="I4" s="5" t="s">
        <v>4</v>
      </c>
    </row>
    <row r="5" spans="1:9" ht="10.5">
      <c r="A5" s="43"/>
      <c r="B5" s="43"/>
      <c r="C5" s="43"/>
      <c r="D5" s="43"/>
      <c r="F5" s="43"/>
      <c r="G5" s="43"/>
      <c r="H5" s="43"/>
      <c r="I5" s="43"/>
    </row>
    <row r="6" spans="1:9" ht="10.5">
      <c r="A6" s="43"/>
      <c r="B6" s="43"/>
      <c r="C6" s="43"/>
      <c r="D6" s="43"/>
      <c r="F6" s="43"/>
      <c r="G6" s="43"/>
      <c r="H6" s="43"/>
      <c r="I6" s="43"/>
    </row>
    <row r="7" spans="1:9" ht="10.5">
      <c r="A7" s="42" t="s">
        <v>5</v>
      </c>
      <c r="B7" s="42"/>
      <c r="C7" s="42"/>
      <c r="D7" s="42"/>
      <c r="F7" s="42" t="s">
        <v>5</v>
      </c>
      <c r="G7" s="42"/>
      <c r="H7" s="42"/>
      <c r="I7" s="42"/>
    </row>
    <row r="8" spans="1:9" ht="10.5">
      <c r="A8" s="43"/>
      <c r="B8" s="43"/>
      <c r="C8" s="43"/>
      <c r="D8" s="43"/>
      <c r="F8" s="43"/>
      <c r="G8" s="43"/>
      <c r="H8" s="43"/>
      <c r="I8" s="43"/>
    </row>
    <row r="9" spans="1:9" ht="10.5">
      <c r="A9" s="42" t="s">
        <v>6</v>
      </c>
      <c r="B9" s="42"/>
      <c r="C9" s="42"/>
      <c r="D9" s="42"/>
      <c r="F9" s="42" t="s">
        <v>6</v>
      </c>
      <c r="G9" s="42"/>
      <c r="H9" s="42"/>
      <c r="I9" s="42"/>
    </row>
    <row r="12" spans="2:3" ht="10.5">
      <c r="B12" s="6" t="s">
        <v>7</v>
      </c>
      <c r="C12" s="40" t="s">
        <v>361</v>
      </c>
    </row>
    <row r="13" spans="1:10" ht="10.5">
      <c r="A13" s="50" t="s">
        <v>362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0.5">
      <c r="A14" s="51" t="s">
        <v>8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0.5">
      <c r="A15" s="51" t="s">
        <v>9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2:3" ht="10.5">
      <c r="B16" s="6" t="s">
        <v>10</v>
      </c>
      <c r="C16" s="7" t="s">
        <v>11</v>
      </c>
    </row>
    <row r="17" spans="7:10" ht="10.5">
      <c r="G17" s="6" t="s">
        <v>12</v>
      </c>
      <c r="H17" s="44" t="str">
        <f>TEXT((F456)/1000,"# ##0"&amp;GetSeparator()&amp;"000")</f>
        <v> 120,268</v>
      </c>
      <c r="I17" s="44"/>
      <c r="J17" s="9" t="s">
        <v>13</v>
      </c>
    </row>
    <row r="18" spans="7:10" ht="10.5">
      <c r="G18" s="6" t="s">
        <v>14</v>
      </c>
      <c r="H18" s="44" t="str">
        <f>TEXT((J466)/1000,"# ##0"&amp;GetSeparator()&amp;"000")</f>
        <v> 1,081</v>
      </c>
      <c r="I18" s="44"/>
      <c r="J18" s="9" t="s">
        <v>15</v>
      </c>
    </row>
    <row r="19" spans="7:10" ht="10.5">
      <c r="G19" s="6" t="s">
        <v>16</v>
      </c>
      <c r="H19" s="44" t="str">
        <f>TEXT((F463)/1000,"# ##0"&amp;GetSeparator()&amp;"000")</f>
        <v> 12,492</v>
      </c>
      <c r="I19" s="44"/>
      <c r="J19" s="9" t="s">
        <v>13</v>
      </c>
    </row>
    <row r="20" spans="1:10" ht="10.5">
      <c r="A20" s="52" t="s">
        <v>17</v>
      </c>
      <c r="B20" s="52"/>
      <c r="C20" s="52"/>
      <c r="D20" s="52"/>
      <c r="E20" s="52"/>
      <c r="F20" s="52"/>
      <c r="G20" s="52"/>
      <c r="H20" s="52"/>
      <c r="I20" s="52"/>
      <c r="J20" s="52"/>
    </row>
    <row r="21" ht="4.5" customHeight="1"/>
    <row r="22" spans="1:10" ht="21.75" customHeight="1">
      <c r="A22" s="45" t="s">
        <v>18</v>
      </c>
      <c r="B22" s="45" t="s">
        <v>19</v>
      </c>
      <c r="C22" s="45" t="s">
        <v>20</v>
      </c>
      <c r="D22" s="47" t="s">
        <v>21</v>
      </c>
      <c r="E22" s="49"/>
      <c r="F22" s="47" t="s">
        <v>22</v>
      </c>
      <c r="G22" s="48"/>
      <c r="H22" s="49"/>
      <c r="I22" s="47" t="s">
        <v>23</v>
      </c>
      <c r="J22" s="49"/>
    </row>
    <row r="23" spans="1:10" ht="10.5" customHeight="1">
      <c r="A23" s="54"/>
      <c r="B23" s="54"/>
      <c r="C23" s="54"/>
      <c r="D23" s="10" t="s">
        <v>24</v>
      </c>
      <c r="E23" s="10" t="s">
        <v>25</v>
      </c>
      <c r="F23" s="45" t="s">
        <v>24</v>
      </c>
      <c r="G23" s="45" t="s">
        <v>26</v>
      </c>
      <c r="H23" s="10" t="s">
        <v>25</v>
      </c>
      <c r="I23" s="47" t="s">
        <v>27</v>
      </c>
      <c r="J23" s="49"/>
    </row>
    <row r="24" spans="1:10" ht="21.75" customHeight="1">
      <c r="A24" s="46"/>
      <c r="B24" s="46"/>
      <c r="C24" s="46"/>
      <c r="D24" s="10" t="s">
        <v>26</v>
      </c>
      <c r="E24" s="10" t="s">
        <v>28</v>
      </c>
      <c r="F24" s="46"/>
      <c r="G24" s="46"/>
      <c r="H24" s="10" t="s">
        <v>28</v>
      </c>
      <c r="I24" s="10" t="s">
        <v>29</v>
      </c>
      <c r="J24" s="10" t="s">
        <v>24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spans="1:14" ht="10.5">
      <c r="A26" s="42" t="s">
        <v>30</v>
      </c>
      <c r="B26" s="41" t="s">
        <v>31</v>
      </c>
      <c r="C26" s="43">
        <v>1.54</v>
      </c>
      <c r="D26" s="12">
        <f>'Базовые цены за единицу'!B6</f>
        <v>69.8</v>
      </c>
      <c r="E26" s="12">
        <f>'Базовые цены за единицу'!D6</f>
        <v>10.62</v>
      </c>
      <c r="F26" s="53">
        <f>'Базовые цены с учетом расхода'!B6</f>
        <v>107</v>
      </c>
      <c r="G26" s="53">
        <f>'Базовые цены с учетом расхода'!C6</f>
        <v>91</v>
      </c>
      <c r="H26" s="14">
        <f>'Базовые цены с учетом расхода'!D6</f>
        <v>16</v>
      </c>
      <c r="I26" s="15">
        <v>5.49</v>
      </c>
      <c r="J26" s="15">
        <f>'Базовые цены с учетом расхода'!I6</f>
        <v>8.4546</v>
      </c>
      <c r="K26" s="1" t="s">
        <v>32</v>
      </c>
      <c r="L26" s="1" t="s">
        <v>33</v>
      </c>
      <c r="N26" s="53">
        <f>'Базовые цены с учетом расхода'!F6</f>
        <v>0</v>
      </c>
    </row>
    <row r="27" spans="1:14" ht="21.75" customHeight="1">
      <c r="A27" s="43"/>
      <c r="B27" s="41"/>
      <c r="C27" s="43"/>
      <c r="D27" s="16">
        <f>'Базовые цены за единицу'!C6</f>
        <v>59.18</v>
      </c>
      <c r="E27" s="16">
        <f>'Базовые цены за единицу'!E6</f>
        <v>0</v>
      </c>
      <c r="F27" s="53"/>
      <c r="G27" s="53"/>
      <c r="H27" s="13">
        <f>'Базовые цены с учетом расхода'!E6</f>
        <v>0</v>
      </c>
      <c r="J27" s="1">
        <f>'Базовые цены с учетом расхода'!K6</f>
        <v>0</v>
      </c>
      <c r="K27" s="1" t="s">
        <v>34</v>
      </c>
      <c r="L27" s="1" t="s">
        <v>35</v>
      </c>
      <c r="N27" s="53"/>
    </row>
    <row r="28" spans="2:6" ht="10.5" hidden="1">
      <c r="B28" s="17" t="s">
        <v>36</v>
      </c>
      <c r="F28" s="1">
        <v>91</v>
      </c>
    </row>
    <row r="29" spans="2:6" ht="10.5" hidden="1">
      <c r="B29" s="17" t="s">
        <v>37</v>
      </c>
      <c r="F29" s="1">
        <v>16</v>
      </c>
    </row>
    <row r="30" ht="10.5" hidden="1">
      <c r="B30" s="17" t="s">
        <v>38</v>
      </c>
    </row>
    <row r="31" ht="10.5" hidden="1">
      <c r="B31" s="17" t="s">
        <v>39</v>
      </c>
    </row>
    <row r="32" ht="21" hidden="1">
      <c r="B32" s="17" t="s">
        <v>40</v>
      </c>
    </row>
    <row r="33" spans="2:11" ht="21" hidden="1">
      <c r="B33" s="17" t="s">
        <v>41</v>
      </c>
      <c r="C33" s="18"/>
      <c r="K33" s="1" t="s">
        <v>42</v>
      </c>
    </row>
    <row r="34" ht="10.5" hidden="1">
      <c r="B34" s="17" t="s">
        <v>43</v>
      </c>
    </row>
    <row r="35" ht="21" hidden="1">
      <c r="B35" s="17" t="s">
        <v>44</v>
      </c>
    </row>
    <row r="36" ht="10.5" hidden="1">
      <c r="B36" s="17" t="s">
        <v>45</v>
      </c>
    </row>
    <row r="37" spans="2:12" ht="10.5" hidden="1">
      <c r="B37" s="17" t="s">
        <v>46</v>
      </c>
      <c r="C37" s="1">
        <v>78</v>
      </c>
      <c r="F37" s="13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71</v>
      </c>
      <c r="L37" s="4" t="s">
        <v>47</v>
      </c>
    </row>
    <row r="38" spans="2:12" ht="10.5" hidden="1">
      <c r="B38" s="17" t="s">
        <v>48</v>
      </c>
      <c r="C38" s="1">
        <v>78</v>
      </c>
      <c r="F38" s="13">
        <f>IF('Базовые цены с учетом расхода'!P6&gt;0,'Базовые цены с учетом расхода'!P6,IF('Базовые цены с учетом расхода'!P6&lt;0,'Базовые цены с учетом расхода'!P6,""))</f>
        <v>71</v>
      </c>
      <c r="L38" s="4" t="s">
        <v>49</v>
      </c>
    </row>
    <row r="39" spans="2:12" ht="10.5" hidden="1">
      <c r="B39" s="17" t="s">
        <v>50</v>
      </c>
      <c r="F39" s="13">
        <f>IF('Базовые цены с учетом расхода'!Q6&gt;0,'Базовые цены с учетом расхода'!Q6,IF('Базовые цены с учетом расхода'!Q6&lt;0,'Базовые цены с учетом расхода'!Q6,""))</f>
      </c>
      <c r="L39" s="4" t="s">
        <v>51</v>
      </c>
    </row>
    <row r="40" spans="2:12" ht="10.5" hidden="1">
      <c r="B40" s="17" t="s">
        <v>52</v>
      </c>
      <c r="C40" s="1">
        <v>50</v>
      </c>
      <c r="F40" s="13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46</v>
      </c>
      <c r="L40" s="4" t="s">
        <v>53</v>
      </c>
    </row>
    <row r="41" spans="2:12" ht="10.5" hidden="1">
      <c r="B41" s="17" t="s">
        <v>54</v>
      </c>
      <c r="C41" s="1">
        <v>50</v>
      </c>
      <c r="F41" s="13">
        <f>IF('Базовые цены с учетом расхода'!R6&gt;0,'Базовые цены с учетом расхода'!R6,IF('Базовые цены с учетом расхода'!R6&lt;0,'Базовые цены с учетом расхода'!R6,""))</f>
        <v>46</v>
      </c>
      <c r="L41" s="4" t="s">
        <v>55</v>
      </c>
    </row>
    <row r="42" spans="2:12" ht="10.5" hidden="1">
      <c r="B42" s="17" t="s">
        <v>56</v>
      </c>
      <c r="F42" s="13">
        <f>IF('Базовые цены с учетом расхода'!S6&gt;0,'Базовые цены с учетом расхода'!S6,IF('Базовые цены с учетом расхода'!S6&lt;0,'Базовые цены с учетом расхода'!S6,""))</f>
      </c>
      <c r="L42" s="4" t="s">
        <v>57</v>
      </c>
    </row>
    <row r="43" spans="1:10" ht="10.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4" ht="10.5">
      <c r="A44" s="42" t="s">
        <v>58</v>
      </c>
      <c r="B44" s="41" t="s">
        <v>59</v>
      </c>
      <c r="C44" s="43">
        <v>1.54</v>
      </c>
      <c r="D44" s="12">
        <f>'Базовые цены за единицу'!B7</f>
        <v>40.12</v>
      </c>
      <c r="E44" s="12">
        <f>'Базовые цены за единицу'!D7</f>
        <v>6.11</v>
      </c>
      <c r="F44" s="53">
        <f>'Базовые цены с учетом расхода'!B7</f>
        <v>61</v>
      </c>
      <c r="G44" s="53">
        <f>'Базовые цены с учетом расхода'!C7</f>
        <v>52</v>
      </c>
      <c r="H44" s="14">
        <f>'Базовые цены с учетом расхода'!D7</f>
        <v>9</v>
      </c>
      <c r="I44" s="15">
        <v>3.155</v>
      </c>
      <c r="J44" s="15">
        <f>'Базовые цены с учетом расхода'!I7</f>
        <v>4.8587</v>
      </c>
      <c r="K44" s="1" t="s">
        <v>32</v>
      </c>
      <c r="L44" s="1" t="s">
        <v>33</v>
      </c>
      <c r="N44" s="53">
        <f>'Базовые цены с учетом расхода'!F7</f>
        <v>0</v>
      </c>
    </row>
    <row r="45" spans="1:14" ht="21.75" customHeight="1">
      <c r="A45" s="43"/>
      <c r="B45" s="41"/>
      <c r="C45" s="43"/>
      <c r="D45" s="16">
        <f>'Базовые цены за единицу'!C7</f>
        <v>34.01</v>
      </c>
      <c r="E45" s="16">
        <f>'Базовые цены за единицу'!E7</f>
        <v>0</v>
      </c>
      <c r="F45" s="53"/>
      <c r="G45" s="53"/>
      <c r="H45" s="13">
        <f>'Базовые цены с учетом расхода'!E7</f>
        <v>0</v>
      </c>
      <c r="J45" s="1">
        <f>'Базовые цены с учетом расхода'!K7</f>
        <v>0</v>
      </c>
      <c r="K45" s="1" t="s">
        <v>34</v>
      </c>
      <c r="L45" s="1" t="s">
        <v>35</v>
      </c>
      <c r="N45" s="53"/>
    </row>
    <row r="46" ht="10.5">
      <c r="B46" s="20" t="s">
        <v>60</v>
      </c>
    </row>
    <row r="47" spans="2:6" ht="10.5" hidden="1">
      <c r="B47" s="17" t="s">
        <v>36</v>
      </c>
      <c r="F47" s="1">
        <v>52</v>
      </c>
    </row>
    <row r="48" spans="2:6" ht="10.5" hidden="1">
      <c r="B48" s="17" t="s">
        <v>37</v>
      </c>
      <c r="F48" s="1">
        <v>9</v>
      </c>
    </row>
    <row r="49" ht="10.5" hidden="1">
      <c r="B49" s="17" t="s">
        <v>38</v>
      </c>
    </row>
    <row r="50" ht="10.5" hidden="1">
      <c r="B50" s="17" t="s">
        <v>39</v>
      </c>
    </row>
    <row r="51" ht="21" hidden="1">
      <c r="B51" s="17" t="s">
        <v>40</v>
      </c>
    </row>
    <row r="52" spans="2:11" ht="21" hidden="1">
      <c r="B52" s="17" t="s">
        <v>41</v>
      </c>
      <c r="C52" s="18"/>
      <c r="K52" s="1" t="s">
        <v>42</v>
      </c>
    </row>
    <row r="53" ht="10.5" hidden="1">
      <c r="B53" s="17" t="s">
        <v>43</v>
      </c>
    </row>
    <row r="54" ht="21" hidden="1">
      <c r="B54" s="17" t="s">
        <v>44</v>
      </c>
    </row>
    <row r="55" ht="10.5" hidden="1">
      <c r="B55" s="17" t="s">
        <v>45</v>
      </c>
    </row>
    <row r="56" spans="2:12" ht="10.5" hidden="1">
      <c r="B56" s="17" t="s">
        <v>46</v>
      </c>
      <c r="C56" s="1">
        <v>78</v>
      </c>
      <c r="F56" s="13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41</v>
      </c>
      <c r="L56" s="4" t="s">
        <v>47</v>
      </c>
    </row>
    <row r="57" spans="2:12" ht="10.5" hidden="1">
      <c r="B57" s="17" t="s">
        <v>48</v>
      </c>
      <c r="C57" s="1">
        <v>78</v>
      </c>
      <c r="F57" s="13">
        <f>IF('Базовые цены с учетом расхода'!P7&gt;0,'Базовые цены с учетом расхода'!P7,IF('Базовые цены с учетом расхода'!P7&lt;0,'Базовые цены с учетом расхода'!P7,""))</f>
        <v>41</v>
      </c>
      <c r="L57" s="4" t="s">
        <v>49</v>
      </c>
    </row>
    <row r="58" spans="2:12" ht="10.5" hidden="1">
      <c r="B58" s="17" t="s">
        <v>50</v>
      </c>
      <c r="F58" s="13">
        <f>IF('Базовые цены с учетом расхода'!Q7&gt;0,'Базовые цены с учетом расхода'!Q7,IF('Базовые цены с учетом расхода'!Q7&lt;0,'Базовые цены с учетом расхода'!Q7,""))</f>
      </c>
      <c r="L58" s="4" t="s">
        <v>51</v>
      </c>
    </row>
    <row r="59" spans="2:12" ht="10.5" hidden="1">
      <c r="B59" s="17" t="s">
        <v>52</v>
      </c>
      <c r="C59" s="1">
        <v>50</v>
      </c>
      <c r="F59" s="13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26</v>
      </c>
      <c r="L59" s="4" t="s">
        <v>53</v>
      </c>
    </row>
    <row r="60" spans="2:12" ht="10.5" hidden="1">
      <c r="B60" s="17" t="s">
        <v>54</v>
      </c>
      <c r="C60" s="1">
        <v>50</v>
      </c>
      <c r="F60" s="13">
        <f>IF('Базовые цены с учетом расхода'!R7&gt;0,'Базовые цены с учетом расхода'!R7,IF('Базовые цены с учетом расхода'!R7&lt;0,'Базовые цены с учетом расхода'!R7,""))</f>
        <v>26</v>
      </c>
      <c r="L60" s="4" t="s">
        <v>55</v>
      </c>
    </row>
    <row r="61" spans="2:12" ht="10.5" hidden="1">
      <c r="B61" s="17" t="s">
        <v>56</v>
      </c>
      <c r="F61" s="13">
        <f>IF('Базовые цены с учетом расхода'!S7&gt;0,'Базовые цены с учетом расхода'!S7,IF('Базовые цены с учетом расхода'!S7&lt;0,'Базовые цены с учетом расхода'!S7,""))</f>
      </c>
      <c r="L61" s="4" t="s">
        <v>57</v>
      </c>
    </row>
    <row r="62" spans="1:10" ht="10.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4" ht="10.5">
      <c r="A63" s="42" t="s">
        <v>61</v>
      </c>
      <c r="B63" s="41" t="s">
        <v>62</v>
      </c>
      <c r="C63" s="43">
        <v>0.385</v>
      </c>
      <c r="D63" s="12">
        <f>'Базовые цены за единицу'!B8</f>
        <v>1529.7</v>
      </c>
      <c r="E63" s="12">
        <f>'Базовые цены за единицу'!D8</f>
        <v>1166.81</v>
      </c>
      <c r="F63" s="53">
        <f>'Базовые цены с учетом расхода'!B8</f>
        <v>589</v>
      </c>
      <c r="G63" s="53">
        <f>'Базовые цены с учетом расхода'!C8</f>
        <v>140</v>
      </c>
      <c r="H63" s="14">
        <f>'Базовые цены с учетом расхода'!D8</f>
        <v>449</v>
      </c>
      <c r="I63" s="15">
        <v>29.36</v>
      </c>
      <c r="J63" s="15">
        <f>'Базовые цены с учетом расхода'!I8</f>
        <v>11.3036</v>
      </c>
      <c r="K63" s="1" t="s">
        <v>32</v>
      </c>
      <c r="L63" s="1" t="s">
        <v>33</v>
      </c>
      <c r="N63" s="53">
        <f>'Базовые цены с учетом расхода'!F8</f>
        <v>0</v>
      </c>
    </row>
    <row r="64" spans="1:14" ht="21.75" customHeight="1">
      <c r="A64" s="43"/>
      <c r="B64" s="41"/>
      <c r="C64" s="43"/>
      <c r="D64" s="16">
        <f>'Базовые цены за единицу'!C8</f>
        <v>362.89</v>
      </c>
      <c r="E64" s="16">
        <f>'Базовые цены за единицу'!E8</f>
        <v>150.06</v>
      </c>
      <c r="F64" s="53"/>
      <c r="G64" s="53"/>
      <c r="H64" s="13">
        <f>'Базовые цены с учетом расхода'!E8</f>
        <v>58</v>
      </c>
      <c r="I64" s="1">
        <v>11.46</v>
      </c>
      <c r="J64" s="1">
        <f>'Базовые цены с учетом расхода'!K8</f>
        <v>4.4121</v>
      </c>
      <c r="K64" s="1" t="s">
        <v>34</v>
      </c>
      <c r="L64" s="1" t="s">
        <v>35</v>
      </c>
      <c r="N64" s="53"/>
    </row>
    <row r="65" ht="10.5">
      <c r="B65" s="21" t="s">
        <v>63</v>
      </c>
    </row>
    <row r="66" spans="2:6" ht="10.5" hidden="1">
      <c r="B66" s="17" t="s">
        <v>36</v>
      </c>
      <c r="F66" s="1">
        <v>140</v>
      </c>
    </row>
    <row r="67" spans="2:6" ht="10.5" hidden="1">
      <c r="B67" s="17" t="s">
        <v>37</v>
      </c>
      <c r="F67" s="1">
        <v>449</v>
      </c>
    </row>
    <row r="68" spans="2:6" ht="10.5" hidden="1">
      <c r="B68" s="17" t="s">
        <v>38</v>
      </c>
      <c r="F68" s="1">
        <v>58</v>
      </c>
    </row>
    <row r="69" ht="10.5" hidden="1">
      <c r="B69" s="17" t="s">
        <v>39</v>
      </c>
    </row>
    <row r="70" ht="21" hidden="1">
      <c r="B70" s="17" t="s">
        <v>40</v>
      </c>
    </row>
    <row r="71" spans="2:11" ht="21" hidden="1">
      <c r="B71" s="17" t="s">
        <v>41</v>
      </c>
      <c r="C71" s="18"/>
      <c r="K71" s="1" t="s">
        <v>42</v>
      </c>
    </row>
    <row r="72" ht="10.5" hidden="1">
      <c r="B72" s="17" t="s">
        <v>43</v>
      </c>
    </row>
    <row r="73" ht="21" hidden="1">
      <c r="B73" s="17" t="s">
        <v>44</v>
      </c>
    </row>
    <row r="74" ht="10.5" hidden="1">
      <c r="B74" s="17" t="s">
        <v>45</v>
      </c>
    </row>
    <row r="75" spans="2:12" ht="10.5" hidden="1">
      <c r="B75" s="17" t="s">
        <v>46</v>
      </c>
      <c r="C75" s="1">
        <v>86</v>
      </c>
      <c r="F75" s="13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170</v>
      </c>
      <c r="L75" s="4" t="s">
        <v>47</v>
      </c>
    </row>
    <row r="76" spans="2:12" ht="10.5" hidden="1">
      <c r="B76" s="17" t="s">
        <v>48</v>
      </c>
      <c r="C76" s="1">
        <v>86</v>
      </c>
      <c r="F76" s="13">
        <f>IF('Базовые цены с учетом расхода'!P8&gt;0,'Базовые цены с учетом расхода'!P8,IF('Базовые цены с учетом расхода'!P8&lt;0,'Базовые цены с учетом расхода'!P8,""))</f>
        <v>120</v>
      </c>
      <c r="L76" s="4" t="s">
        <v>49</v>
      </c>
    </row>
    <row r="77" spans="2:12" ht="10.5" hidden="1">
      <c r="B77" s="17" t="s">
        <v>50</v>
      </c>
      <c r="C77" s="1">
        <v>86</v>
      </c>
      <c r="F77" s="13">
        <f>IF('Базовые цены с учетом расхода'!Q8&gt;0,'Базовые цены с учетом расхода'!Q8,IF('Базовые цены с учетом расхода'!Q8&lt;0,'Базовые цены с учетом расхода'!Q8,""))</f>
        <v>50</v>
      </c>
      <c r="L77" s="4" t="s">
        <v>51</v>
      </c>
    </row>
    <row r="78" spans="2:12" ht="10.5" hidden="1">
      <c r="B78" s="17" t="s">
        <v>52</v>
      </c>
      <c r="C78" s="1">
        <v>70</v>
      </c>
      <c r="F78" s="13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139</v>
      </c>
      <c r="L78" s="4" t="s">
        <v>53</v>
      </c>
    </row>
    <row r="79" spans="2:12" ht="10.5" hidden="1">
      <c r="B79" s="17" t="s">
        <v>54</v>
      </c>
      <c r="C79" s="1">
        <v>70</v>
      </c>
      <c r="F79" s="13">
        <f>IF('Базовые цены с учетом расхода'!R8&gt;0,'Базовые цены с учетом расхода'!R8,IF('Базовые цены с учетом расхода'!R8&lt;0,'Базовые цены с учетом расхода'!R8,""))</f>
        <v>98</v>
      </c>
      <c r="L79" s="4" t="s">
        <v>55</v>
      </c>
    </row>
    <row r="80" spans="2:12" ht="10.5" hidden="1">
      <c r="B80" s="17" t="s">
        <v>56</v>
      </c>
      <c r="C80" s="1">
        <v>70</v>
      </c>
      <c r="F80" s="13">
        <f>IF('Базовые цены с учетом расхода'!S8&gt;0,'Базовые цены с учетом расхода'!S8,IF('Базовые цены с учетом расхода'!S8&lt;0,'Базовые цены с учетом расхода'!S8,""))</f>
        <v>40</v>
      </c>
      <c r="L80" s="4" t="s">
        <v>57</v>
      </c>
    </row>
    <row r="81" spans="1:10" ht="10.5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4" ht="10.5">
      <c r="A82" s="42" t="s">
        <v>64</v>
      </c>
      <c r="B82" s="41" t="s">
        <v>65</v>
      </c>
      <c r="C82" s="43">
        <v>2</v>
      </c>
      <c r="D82" s="12">
        <f>'Базовые цены за единицу'!B9</f>
        <v>83.7</v>
      </c>
      <c r="E82" s="12">
        <f>'Базовые цены за единицу'!D9</f>
        <v>0</v>
      </c>
      <c r="F82" s="53">
        <f>'Базовые цены с учетом расхода'!B9</f>
        <v>167</v>
      </c>
      <c r="G82" s="53">
        <f>'Базовые цены с учетом расхода'!C9</f>
        <v>0</v>
      </c>
      <c r="H82" s="14">
        <f>'Базовые цены с учетом расхода'!D9</f>
        <v>0</v>
      </c>
      <c r="I82" s="15"/>
      <c r="J82" s="15">
        <f>'Базовые цены с учетом расхода'!I9</f>
        <v>0</v>
      </c>
      <c r="K82" s="1" t="s">
        <v>32</v>
      </c>
      <c r="L82" s="1" t="s">
        <v>33</v>
      </c>
      <c r="N82" s="53">
        <f>'Базовые цены с учетом расхода'!F9</f>
        <v>167</v>
      </c>
    </row>
    <row r="83" spans="1:14" ht="21.75" customHeight="1">
      <c r="A83" s="43"/>
      <c r="B83" s="41"/>
      <c r="C83" s="43"/>
      <c r="D83" s="16">
        <f>'Базовые цены за единицу'!C9</f>
        <v>0</v>
      </c>
      <c r="E83" s="16">
        <f>'Базовые цены за единицу'!E9</f>
        <v>0</v>
      </c>
      <c r="F83" s="53"/>
      <c r="G83" s="53"/>
      <c r="H83" s="13">
        <f>'Базовые цены с учетом расхода'!E9</f>
        <v>0</v>
      </c>
      <c r="J83" s="1">
        <f>'Базовые цены с учетом расхода'!K9</f>
        <v>0</v>
      </c>
      <c r="K83" s="1" t="s">
        <v>34</v>
      </c>
      <c r="L83" s="1" t="s">
        <v>35</v>
      </c>
      <c r="N83" s="53"/>
    </row>
    <row r="84" ht="10.5" hidden="1">
      <c r="B84" s="17" t="s">
        <v>36</v>
      </c>
    </row>
    <row r="85" ht="10.5" hidden="1">
      <c r="B85" s="17" t="s">
        <v>37</v>
      </c>
    </row>
    <row r="86" ht="10.5" hidden="1">
      <c r="B86" s="17" t="s">
        <v>38</v>
      </c>
    </row>
    <row r="87" spans="2:6" ht="10.5" hidden="1">
      <c r="B87" s="17" t="s">
        <v>39</v>
      </c>
      <c r="F87" s="1">
        <v>167</v>
      </c>
    </row>
    <row r="88" ht="21" hidden="1">
      <c r="B88" s="17" t="s">
        <v>40</v>
      </c>
    </row>
    <row r="89" spans="2:11" ht="21" hidden="1">
      <c r="B89" s="17" t="s">
        <v>41</v>
      </c>
      <c r="C89" s="18"/>
      <c r="K89" s="1" t="s">
        <v>42</v>
      </c>
    </row>
    <row r="90" ht="10.5" hidden="1">
      <c r="B90" s="17" t="s">
        <v>43</v>
      </c>
    </row>
    <row r="91" ht="21" hidden="1">
      <c r="B91" s="17" t="s">
        <v>44</v>
      </c>
    </row>
    <row r="92" ht="10.5" hidden="1">
      <c r="B92" s="17" t="s">
        <v>45</v>
      </c>
    </row>
    <row r="93" spans="2:12" ht="10.5" hidden="1">
      <c r="B93" s="17" t="s">
        <v>46</v>
      </c>
      <c r="F93" s="13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93" s="4" t="s">
        <v>47</v>
      </c>
    </row>
    <row r="94" spans="2:12" ht="10.5" hidden="1">
      <c r="B94" s="17" t="s">
        <v>48</v>
      </c>
      <c r="F94" s="13">
        <f>IF('Базовые цены с учетом расхода'!P9&gt;0,'Базовые цены с учетом расхода'!P9,IF('Базовые цены с учетом расхода'!P9&lt;0,'Базовые цены с учетом расхода'!P9,""))</f>
      </c>
      <c r="L94" s="4" t="s">
        <v>49</v>
      </c>
    </row>
    <row r="95" spans="2:12" ht="10.5" hidden="1">
      <c r="B95" s="17" t="s">
        <v>50</v>
      </c>
      <c r="F95" s="13">
        <f>IF('Базовые цены с учетом расхода'!Q9&gt;0,'Базовые цены с учетом расхода'!Q9,IF('Базовые цены с учетом расхода'!Q9&lt;0,'Базовые цены с учетом расхода'!Q9,""))</f>
      </c>
      <c r="L95" s="4" t="s">
        <v>51</v>
      </c>
    </row>
    <row r="96" spans="2:12" ht="10.5" hidden="1">
      <c r="B96" s="17" t="s">
        <v>52</v>
      </c>
      <c r="F96" s="13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96" s="4" t="s">
        <v>53</v>
      </c>
    </row>
    <row r="97" spans="2:12" ht="10.5" hidden="1">
      <c r="B97" s="17" t="s">
        <v>54</v>
      </c>
      <c r="F97" s="13">
        <f>IF('Базовые цены с учетом расхода'!R9&gt;0,'Базовые цены с учетом расхода'!R9,IF('Базовые цены с учетом расхода'!R9&lt;0,'Базовые цены с учетом расхода'!R9,""))</f>
      </c>
      <c r="L97" s="4" t="s">
        <v>55</v>
      </c>
    </row>
    <row r="98" spans="2:12" ht="10.5" hidden="1">
      <c r="B98" s="17" t="s">
        <v>56</v>
      </c>
      <c r="F98" s="13">
        <f>IF('Базовые цены с учетом расхода'!S9&gt;0,'Базовые цены с учетом расхода'!S9,IF('Базовые цены с учетом расхода'!S9&lt;0,'Базовые цены с учетом расхода'!S9,""))</f>
      </c>
      <c r="L98" s="4" t="s">
        <v>57</v>
      </c>
    </row>
    <row r="99" spans="1:10" ht="10.5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4" ht="10.5">
      <c r="A100" s="42" t="s">
        <v>66</v>
      </c>
      <c r="B100" s="41" t="s">
        <v>67</v>
      </c>
      <c r="C100" s="43">
        <v>2.116</v>
      </c>
      <c r="D100" s="12">
        <f>'Базовые цены за единицу'!B10</f>
        <v>818.19</v>
      </c>
      <c r="E100" s="12">
        <f>'Базовые цены за единицу'!D10</f>
        <v>484.28</v>
      </c>
      <c r="F100" s="53">
        <f>'Базовые цены с учетом расхода'!B10</f>
        <v>1732</v>
      </c>
      <c r="G100" s="53">
        <f>'Базовые цены с учетом расхода'!C10</f>
        <v>707</v>
      </c>
      <c r="H100" s="14">
        <f>'Базовые цены с учетом расхода'!D10</f>
        <v>1025</v>
      </c>
      <c r="I100" s="15">
        <v>28.06</v>
      </c>
      <c r="J100" s="15">
        <f>'Базовые цены с учетом расхода'!I10</f>
        <v>59.37496</v>
      </c>
      <c r="K100" s="1" t="s">
        <v>32</v>
      </c>
      <c r="L100" s="1" t="s">
        <v>33</v>
      </c>
      <c r="N100" s="53">
        <f>'Базовые цены с учетом расхода'!F10</f>
        <v>0</v>
      </c>
    </row>
    <row r="101" spans="1:14" ht="21.75" customHeight="1">
      <c r="A101" s="43"/>
      <c r="B101" s="41"/>
      <c r="C101" s="43"/>
      <c r="D101" s="16">
        <f>'Базовые цены за единицу'!C10</f>
        <v>333.91</v>
      </c>
      <c r="E101" s="16">
        <f>'Базовые цены за единицу'!E10</f>
        <v>88.96</v>
      </c>
      <c r="F101" s="53"/>
      <c r="G101" s="53"/>
      <c r="H101" s="13">
        <f>'Базовые цены с учетом расхода'!E10</f>
        <v>188</v>
      </c>
      <c r="I101" s="1">
        <v>7.31</v>
      </c>
      <c r="J101" s="1">
        <f>'Базовые цены с учетом расхода'!K10</f>
        <v>15.46796</v>
      </c>
      <c r="K101" s="1" t="s">
        <v>34</v>
      </c>
      <c r="L101" s="1" t="s">
        <v>35</v>
      </c>
      <c r="N101" s="53"/>
    </row>
    <row r="102" spans="2:6" ht="10.5" hidden="1">
      <c r="B102" s="17" t="s">
        <v>36</v>
      </c>
      <c r="F102" s="1">
        <v>707</v>
      </c>
    </row>
    <row r="103" spans="2:6" ht="10.5" hidden="1">
      <c r="B103" s="17" t="s">
        <v>37</v>
      </c>
      <c r="F103" s="1">
        <v>1025</v>
      </c>
    </row>
    <row r="104" spans="2:6" ht="10.5" hidden="1">
      <c r="B104" s="17" t="s">
        <v>38</v>
      </c>
      <c r="F104" s="1">
        <v>188</v>
      </c>
    </row>
    <row r="105" ht="10.5" hidden="1">
      <c r="B105" s="17" t="s">
        <v>39</v>
      </c>
    </row>
    <row r="106" ht="21" hidden="1">
      <c r="B106" s="17" t="s">
        <v>40</v>
      </c>
    </row>
    <row r="107" spans="2:11" ht="21" hidden="1">
      <c r="B107" s="17" t="s">
        <v>41</v>
      </c>
      <c r="C107" s="18"/>
      <c r="K107" s="1" t="s">
        <v>42</v>
      </c>
    </row>
    <row r="108" ht="10.5" hidden="1">
      <c r="B108" s="17" t="s">
        <v>43</v>
      </c>
    </row>
    <row r="109" ht="21" hidden="1">
      <c r="B109" s="17" t="s">
        <v>44</v>
      </c>
    </row>
    <row r="110" ht="10.5" hidden="1">
      <c r="B110" s="17" t="s">
        <v>45</v>
      </c>
    </row>
    <row r="111" spans="2:12" ht="10.5" hidden="1">
      <c r="B111" s="17" t="s">
        <v>46</v>
      </c>
      <c r="C111" s="1">
        <v>110</v>
      </c>
      <c r="F111" s="13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985</v>
      </c>
      <c r="L111" s="4" t="s">
        <v>47</v>
      </c>
    </row>
    <row r="112" spans="2:12" ht="10.5" hidden="1">
      <c r="B112" s="17" t="s">
        <v>48</v>
      </c>
      <c r="C112" s="1">
        <v>110</v>
      </c>
      <c r="F112" s="13">
        <f>IF('Базовые цены с учетом расхода'!P10&gt;0,'Базовые цены с учетом расхода'!P10,IF('Базовые цены с учетом расхода'!P10&lt;0,'Базовые цены с учетом расхода'!P10,""))</f>
        <v>777</v>
      </c>
      <c r="L112" s="4" t="s">
        <v>49</v>
      </c>
    </row>
    <row r="113" spans="2:12" ht="10.5" hidden="1">
      <c r="B113" s="17" t="s">
        <v>50</v>
      </c>
      <c r="C113" s="1">
        <v>110</v>
      </c>
      <c r="F113" s="13">
        <f>IF('Базовые цены с учетом расхода'!Q10&gt;0,'Базовые цены с учетом расхода'!Q10,IF('Базовые цены с учетом расхода'!Q10&lt;0,'Базовые цены с учетом расхода'!Q10,""))</f>
        <v>207</v>
      </c>
      <c r="L113" s="4" t="s">
        <v>51</v>
      </c>
    </row>
    <row r="114" spans="2:12" ht="10.5" hidden="1">
      <c r="B114" s="17" t="s">
        <v>52</v>
      </c>
      <c r="C114" s="1">
        <v>70</v>
      </c>
      <c r="F114" s="13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627</v>
      </c>
      <c r="L114" s="4" t="s">
        <v>53</v>
      </c>
    </row>
    <row r="115" spans="2:12" ht="10.5" hidden="1">
      <c r="B115" s="17" t="s">
        <v>54</v>
      </c>
      <c r="C115" s="1">
        <v>70</v>
      </c>
      <c r="F115" s="13">
        <f>IF('Базовые цены с учетом расхода'!R10&gt;0,'Базовые цены с учетом расхода'!R10,IF('Базовые цены с учетом расхода'!R10&lt;0,'Базовые цены с учетом расхода'!R10,""))</f>
        <v>495</v>
      </c>
      <c r="L115" s="4" t="s">
        <v>55</v>
      </c>
    </row>
    <row r="116" spans="2:12" ht="10.5" hidden="1">
      <c r="B116" s="17" t="s">
        <v>56</v>
      </c>
      <c r="C116" s="1">
        <v>70</v>
      </c>
      <c r="F116" s="13">
        <f>IF('Базовые цены с учетом расхода'!S10&gt;0,'Базовые цены с учетом расхода'!S10,IF('Базовые цены с учетом расхода'!S10&lt;0,'Базовые цены с учетом расхода'!S10,""))</f>
        <v>132</v>
      </c>
      <c r="L116" s="4" t="s">
        <v>57</v>
      </c>
    </row>
    <row r="117" spans="1:10" ht="10.5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4" ht="10.5">
      <c r="A118" s="42" t="s">
        <v>68</v>
      </c>
      <c r="B118" s="41" t="s">
        <v>69</v>
      </c>
      <c r="C118" s="43">
        <v>0.168</v>
      </c>
      <c r="D118" s="12">
        <f>'Базовые цены за единицу'!B11</f>
        <v>1216.06</v>
      </c>
      <c r="E118" s="12">
        <f>'Базовые цены за единицу'!D11</f>
        <v>699.6</v>
      </c>
      <c r="F118" s="53">
        <f>'Базовые цены с учетом расхода'!B11</f>
        <v>205</v>
      </c>
      <c r="G118" s="53">
        <f>'Базовые цены с учетом расхода'!C11</f>
        <v>87</v>
      </c>
      <c r="H118" s="14">
        <f>'Базовые цены с учетом расхода'!D11</f>
        <v>118</v>
      </c>
      <c r="I118" s="15">
        <v>43.4</v>
      </c>
      <c r="J118" s="15">
        <f>'Базовые цены с учетом расхода'!I11</f>
        <v>7.2912</v>
      </c>
      <c r="K118" s="1" t="s">
        <v>32</v>
      </c>
      <c r="L118" s="1" t="s">
        <v>33</v>
      </c>
      <c r="N118" s="53">
        <f>'Базовые цены с учетом расхода'!F11</f>
        <v>0</v>
      </c>
    </row>
    <row r="119" spans="1:14" ht="21.75" customHeight="1">
      <c r="A119" s="43"/>
      <c r="B119" s="41"/>
      <c r="C119" s="43"/>
      <c r="D119" s="16">
        <f>'Базовые цены за единицу'!C11</f>
        <v>516.46</v>
      </c>
      <c r="E119" s="16">
        <f>'Базовые цены за единицу'!E11</f>
        <v>128.52</v>
      </c>
      <c r="F119" s="53"/>
      <c r="G119" s="53"/>
      <c r="H119" s="13">
        <f>'Базовые цены с учетом расхода'!E11</f>
        <v>22</v>
      </c>
      <c r="I119" s="1">
        <v>10.56</v>
      </c>
      <c r="J119" s="1">
        <f>'Базовые цены с учетом расхода'!K11</f>
        <v>1.77408</v>
      </c>
      <c r="K119" s="1" t="s">
        <v>34</v>
      </c>
      <c r="L119" s="1" t="s">
        <v>35</v>
      </c>
      <c r="N119" s="53"/>
    </row>
    <row r="120" spans="2:6" ht="10.5" hidden="1">
      <c r="B120" s="17" t="s">
        <v>36</v>
      </c>
      <c r="F120" s="1">
        <v>87</v>
      </c>
    </row>
    <row r="121" spans="2:6" ht="10.5" hidden="1">
      <c r="B121" s="17" t="s">
        <v>37</v>
      </c>
      <c r="F121" s="1">
        <v>118</v>
      </c>
    </row>
    <row r="122" spans="2:6" ht="10.5" hidden="1">
      <c r="B122" s="17" t="s">
        <v>38</v>
      </c>
      <c r="F122" s="1">
        <v>22</v>
      </c>
    </row>
    <row r="123" ht="10.5" hidden="1">
      <c r="B123" s="17" t="s">
        <v>39</v>
      </c>
    </row>
    <row r="124" ht="21" hidden="1">
      <c r="B124" s="17" t="s">
        <v>40</v>
      </c>
    </row>
    <row r="125" spans="2:11" ht="21" hidden="1">
      <c r="B125" s="17" t="s">
        <v>41</v>
      </c>
      <c r="C125" s="18"/>
      <c r="K125" s="1" t="s">
        <v>42</v>
      </c>
    </row>
    <row r="126" ht="10.5" hidden="1">
      <c r="B126" s="17" t="s">
        <v>43</v>
      </c>
    </row>
    <row r="127" ht="21" hidden="1">
      <c r="B127" s="17" t="s">
        <v>44</v>
      </c>
    </row>
    <row r="128" ht="10.5" hidden="1">
      <c r="B128" s="17" t="s">
        <v>45</v>
      </c>
    </row>
    <row r="129" spans="2:12" ht="10.5" hidden="1">
      <c r="B129" s="17" t="s">
        <v>46</v>
      </c>
      <c r="C129" s="1">
        <v>110</v>
      </c>
      <c r="F129" s="13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120</v>
      </c>
      <c r="L129" s="4" t="s">
        <v>47</v>
      </c>
    </row>
    <row r="130" spans="2:12" ht="10.5" hidden="1">
      <c r="B130" s="17" t="s">
        <v>48</v>
      </c>
      <c r="C130" s="1">
        <v>110</v>
      </c>
      <c r="F130" s="13">
        <f>IF('Базовые цены с учетом расхода'!P11&gt;0,'Базовые цены с учетом расхода'!P11,IF('Базовые цены с учетом расхода'!P11&lt;0,'Базовые цены с учетом расхода'!P11,""))</f>
        <v>95</v>
      </c>
      <c r="L130" s="4" t="s">
        <v>49</v>
      </c>
    </row>
    <row r="131" spans="2:12" ht="10.5" hidden="1">
      <c r="B131" s="17" t="s">
        <v>50</v>
      </c>
      <c r="C131" s="1">
        <v>110</v>
      </c>
      <c r="F131" s="13">
        <f>IF('Базовые цены с учетом расхода'!Q11&gt;0,'Базовые цены с учетом расхода'!Q11,IF('Базовые цены с учетом расхода'!Q11&lt;0,'Базовые цены с учетом расхода'!Q11,""))</f>
        <v>24</v>
      </c>
      <c r="L131" s="4" t="s">
        <v>51</v>
      </c>
    </row>
    <row r="132" spans="2:12" ht="10.5" hidden="1">
      <c r="B132" s="17" t="s">
        <v>52</v>
      </c>
      <c r="C132" s="1">
        <v>70</v>
      </c>
      <c r="F132" s="13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76</v>
      </c>
      <c r="L132" s="4" t="s">
        <v>53</v>
      </c>
    </row>
    <row r="133" spans="2:12" ht="10.5" hidden="1">
      <c r="B133" s="17" t="s">
        <v>54</v>
      </c>
      <c r="C133" s="1">
        <v>70</v>
      </c>
      <c r="F133" s="13">
        <f>IF('Базовые цены с учетом расхода'!R11&gt;0,'Базовые цены с учетом расхода'!R11,IF('Базовые цены с учетом расхода'!R11&lt;0,'Базовые цены с учетом расхода'!R11,""))</f>
        <v>61</v>
      </c>
      <c r="L133" s="4" t="s">
        <v>55</v>
      </c>
    </row>
    <row r="134" spans="2:12" ht="10.5" hidden="1">
      <c r="B134" s="17" t="s">
        <v>56</v>
      </c>
      <c r="C134" s="1">
        <v>70</v>
      </c>
      <c r="F134" s="13">
        <f>IF('Базовые цены с учетом расхода'!S11&gt;0,'Базовые цены с учетом расхода'!S11,IF('Базовые цены с учетом расхода'!S11&lt;0,'Базовые цены с учетом расхода'!S11,""))</f>
        <v>15</v>
      </c>
      <c r="L134" s="4" t="s">
        <v>57</v>
      </c>
    </row>
    <row r="135" spans="1:10" ht="10.5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4" ht="10.5">
      <c r="A136" s="42" t="s">
        <v>70</v>
      </c>
      <c r="B136" s="41" t="s">
        <v>71</v>
      </c>
      <c r="C136" s="43">
        <v>674.3</v>
      </c>
      <c r="D136" s="12">
        <f>'Базовые цены за единицу'!B12</f>
        <v>36.09</v>
      </c>
      <c r="E136" s="12">
        <f>'Базовые цены за единицу'!D12</f>
        <v>31.55</v>
      </c>
      <c r="F136" s="53">
        <f>'Базовые цены с учетом расхода'!B12</f>
        <v>24335</v>
      </c>
      <c r="G136" s="53">
        <f>'Базовые цены с учетом расхода'!C12</f>
        <v>3061</v>
      </c>
      <c r="H136" s="14">
        <f>'Базовые цены с учетом расхода'!D12</f>
        <v>21274</v>
      </c>
      <c r="I136" s="15">
        <v>0.39</v>
      </c>
      <c r="J136" s="15">
        <f>'Базовые цены с учетом расхода'!I12</f>
        <v>262.977</v>
      </c>
      <c r="K136" s="1" t="s">
        <v>32</v>
      </c>
      <c r="L136" s="1" t="s">
        <v>33</v>
      </c>
      <c r="N136" s="53">
        <f>'Базовые цены с учетом расхода'!F12</f>
        <v>0</v>
      </c>
    </row>
    <row r="137" spans="1:14" ht="21" customHeight="1">
      <c r="A137" s="43"/>
      <c r="B137" s="41"/>
      <c r="C137" s="43"/>
      <c r="D137" s="16">
        <f>'Базовые цены за единицу'!C12</f>
        <v>4.54</v>
      </c>
      <c r="E137" s="16">
        <f>'Базовые цены за единицу'!E12</f>
        <v>3.53</v>
      </c>
      <c r="F137" s="53"/>
      <c r="G137" s="53"/>
      <c r="H137" s="13">
        <f>'Базовые цены с учетом расхода'!E12</f>
        <v>2380</v>
      </c>
      <c r="I137" s="1">
        <v>0.29</v>
      </c>
      <c r="J137" s="1">
        <f>'Базовые цены с учетом расхода'!K12</f>
        <v>195.547</v>
      </c>
      <c r="K137" s="1" t="s">
        <v>34</v>
      </c>
      <c r="L137" s="1" t="s">
        <v>35</v>
      </c>
      <c r="N137" s="53"/>
    </row>
    <row r="138" spans="2:10" ht="10.5">
      <c r="B138" s="55" t="s">
        <v>72</v>
      </c>
      <c r="C138" s="55"/>
      <c r="D138" s="55"/>
      <c r="E138" s="55"/>
      <c r="F138" s="55"/>
      <c r="G138" s="55"/>
      <c r="H138" s="55"/>
      <c r="I138" s="55"/>
      <c r="J138" s="55"/>
    </row>
    <row r="139" spans="2:6" ht="10.5" hidden="1">
      <c r="B139" s="17" t="s">
        <v>36</v>
      </c>
      <c r="F139" s="1">
        <v>3061</v>
      </c>
    </row>
    <row r="140" spans="2:6" ht="10.5" hidden="1">
      <c r="B140" s="17" t="s">
        <v>37</v>
      </c>
      <c r="F140" s="1">
        <v>21274</v>
      </c>
    </row>
    <row r="141" spans="2:6" ht="10.5" hidden="1">
      <c r="B141" s="17" t="s">
        <v>38</v>
      </c>
      <c r="F141" s="1">
        <v>2380</v>
      </c>
    </row>
    <row r="142" ht="10.5" hidden="1">
      <c r="B142" s="17" t="s">
        <v>39</v>
      </c>
    </row>
    <row r="143" ht="21" hidden="1">
      <c r="B143" s="17" t="s">
        <v>40</v>
      </c>
    </row>
    <row r="144" spans="2:11" ht="21" hidden="1">
      <c r="B144" s="17" t="s">
        <v>41</v>
      </c>
      <c r="C144" s="18"/>
      <c r="K144" s="1" t="s">
        <v>42</v>
      </c>
    </row>
    <row r="145" ht="10.5" hidden="1">
      <c r="B145" s="17" t="s">
        <v>43</v>
      </c>
    </row>
    <row r="146" ht="21" hidden="1">
      <c r="B146" s="17" t="s">
        <v>44</v>
      </c>
    </row>
    <row r="147" ht="10.5" hidden="1">
      <c r="B147" s="17" t="s">
        <v>45</v>
      </c>
    </row>
    <row r="148" spans="2:12" ht="10.5" hidden="1">
      <c r="B148" s="17" t="s">
        <v>46</v>
      </c>
      <c r="C148" s="1">
        <v>90</v>
      </c>
      <c r="F148" s="13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4897</v>
      </c>
      <c r="L148" s="4" t="s">
        <v>47</v>
      </c>
    </row>
    <row r="149" spans="2:12" ht="10.5" hidden="1">
      <c r="B149" s="17" t="s">
        <v>48</v>
      </c>
      <c r="C149" s="1">
        <v>90</v>
      </c>
      <c r="F149" s="13">
        <f>IF('Базовые цены с учетом расхода'!P12&gt;0,'Базовые цены с учетом расхода'!P12,IF('Базовые цены с учетом расхода'!P12&lt;0,'Базовые цены с учетом расхода'!P12,""))</f>
        <v>2758</v>
      </c>
      <c r="L149" s="4" t="s">
        <v>49</v>
      </c>
    </row>
    <row r="150" spans="2:12" ht="10.5" hidden="1">
      <c r="B150" s="17" t="s">
        <v>50</v>
      </c>
      <c r="C150" s="1">
        <v>90</v>
      </c>
      <c r="F150" s="13">
        <f>IF('Базовые цены с учетом расхода'!Q12&gt;0,'Базовые цены с учетом расхода'!Q12,IF('Базовые цены с учетом расхода'!Q12&lt;0,'Базовые цены с учетом расхода'!Q12,""))</f>
        <v>2138</v>
      </c>
      <c r="L150" s="4" t="s">
        <v>51</v>
      </c>
    </row>
    <row r="151" spans="2:12" ht="10.5" hidden="1">
      <c r="B151" s="17" t="s">
        <v>52</v>
      </c>
      <c r="C151" s="1">
        <v>70</v>
      </c>
      <c r="F151" s="13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3809</v>
      </c>
      <c r="L151" s="4" t="s">
        <v>53</v>
      </c>
    </row>
    <row r="152" spans="2:12" ht="10.5" hidden="1">
      <c r="B152" s="17" t="s">
        <v>54</v>
      </c>
      <c r="C152" s="1">
        <v>70</v>
      </c>
      <c r="F152" s="13">
        <f>IF('Базовые цены с учетом расхода'!R12&gt;0,'Базовые цены с учетом расхода'!R12,IF('Базовые цены с учетом расхода'!R12&lt;0,'Базовые цены с учетом расхода'!R12,""))</f>
        <v>2144</v>
      </c>
      <c r="L152" s="4" t="s">
        <v>55</v>
      </c>
    </row>
    <row r="153" spans="2:12" ht="10.5" hidden="1">
      <c r="B153" s="17" t="s">
        <v>56</v>
      </c>
      <c r="C153" s="1">
        <v>70</v>
      </c>
      <c r="F153" s="13">
        <f>IF('Базовые цены с учетом расхода'!S12&gt;0,'Базовые цены с учетом расхода'!S12,IF('Базовые цены с учетом расхода'!S12&lt;0,'Базовые цены с учетом расхода'!S12,""))</f>
        <v>1666</v>
      </c>
      <c r="L153" s="4" t="s">
        <v>57</v>
      </c>
    </row>
    <row r="154" spans="1:10" ht="10.5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4" ht="10.5">
      <c r="A155" s="42" t="s">
        <v>73</v>
      </c>
      <c r="B155" s="41" t="s">
        <v>74</v>
      </c>
      <c r="C155" s="43">
        <v>0.199</v>
      </c>
      <c r="D155" s="12">
        <f>'Базовые цены за единицу'!B13</f>
        <v>1070.4</v>
      </c>
      <c r="E155" s="12">
        <f>'Базовые цены за единицу'!D13</f>
        <v>38.54</v>
      </c>
      <c r="F155" s="53">
        <f>'Базовые цены с учетом расхода'!B13</f>
        <v>213</v>
      </c>
      <c r="G155" s="53">
        <f>'Базовые цены с учетом расхода'!C13</f>
        <v>205</v>
      </c>
      <c r="H155" s="14">
        <f>'Базовые цены с учетом расхода'!D13</f>
        <v>8</v>
      </c>
      <c r="I155" s="15">
        <v>88.8</v>
      </c>
      <c r="J155" s="15">
        <f>'Базовые цены с учетом расхода'!I13</f>
        <v>17.6712</v>
      </c>
      <c r="K155" s="1" t="s">
        <v>32</v>
      </c>
      <c r="L155" s="1" t="s">
        <v>33</v>
      </c>
      <c r="N155" s="53">
        <f>'Базовые цены с учетом расхода'!F13</f>
        <v>0</v>
      </c>
    </row>
    <row r="156" spans="1:14" ht="21.75" customHeight="1">
      <c r="A156" s="43"/>
      <c r="B156" s="41"/>
      <c r="C156" s="43"/>
      <c r="D156" s="16">
        <f>'Базовые цены за единицу'!C13</f>
        <v>1031.86</v>
      </c>
      <c r="E156" s="16">
        <f>'Базовые цены за единицу'!E13</f>
        <v>0</v>
      </c>
      <c r="F156" s="53"/>
      <c r="G156" s="53"/>
      <c r="H156" s="13">
        <f>'Базовые цены с учетом расхода'!E13</f>
        <v>0</v>
      </c>
      <c r="J156" s="1">
        <f>'Базовые цены с учетом расхода'!K13</f>
        <v>0</v>
      </c>
      <c r="K156" s="1" t="s">
        <v>34</v>
      </c>
      <c r="L156" s="1" t="s">
        <v>35</v>
      </c>
      <c r="N156" s="53"/>
    </row>
    <row r="157" ht="10.5">
      <c r="B157" s="21" t="s">
        <v>75</v>
      </c>
    </row>
    <row r="158" spans="2:10" ht="10.5">
      <c r="B158" s="55" t="s">
        <v>76</v>
      </c>
      <c r="C158" s="55"/>
      <c r="D158" s="55"/>
      <c r="E158" s="55"/>
      <c r="F158" s="55"/>
      <c r="G158" s="55"/>
      <c r="H158" s="55"/>
      <c r="I158" s="55"/>
      <c r="J158" s="55"/>
    </row>
    <row r="159" spans="2:6" ht="10.5" hidden="1">
      <c r="B159" s="17" t="s">
        <v>36</v>
      </c>
      <c r="F159" s="1">
        <v>205</v>
      </c>
    </row>
    <row r="160" spans="2:6" ht="10.5" hidden="1">
      <c r="B160" s="17" t="s">
        <v>37</v>
      </c>
      <c r="F160" s="1">
        <v>8</v>
      </c>
    </row>
    <row r="161" ht="10.5" hidden="1">
      <c r="B161" s="17" t="s">
        <v>38</v>
      </c>
    </row>
    <row r="162" ht="10.5" hidden="1">
      <c r="B162" s="17" t="s">
        <v>39</v>
      </c>
    </row>
    <row r="163" ht="21" hidden="1">
      <c r="B163" s="17" t="s">
        <v>40</v>
      </c>
    </row>
    <row r="164" spans="2:11" ht="21" hidden="1">
      <c r="B164" s="17" t="s">
        <v>41</v>
      </c>
      <c r="C164" s="18"/>
      <c r="K164" s="1" t="s">
        <v>42</v>
      </c>
    </row>
    <row r="165" ht="10.5" hidden="1">
      <c r="B165" s="17" t="s">
        <v>43</v>
      </c>
    </row>
    <row r="166" ht="21" hidden="1">
      <c r="B166" s="17" t="s">
        <v>44</v>
      </c>
    </row>
    <row r="167" ht="10.5" hidden="1">
      <c r="B167" s="17" t="s">
        <v>45</v>
      </c>
    </row>
    <row r="168" spans="2:12" ht="10.5" hidden="1">
      <c r="B168" s="17" t="s">
        <v>46</v>
      </c>
      <c r="C168" s="1">
        <v>122</v>
      </c>
      <c r="F168" s="13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250</v>
      </c>
      <c r="L168" s="4" t="s">
        <v>47</v>
      </c>
    </row>
    <row r="169" spans="2:12" ht="10.5" hidden="1">
      <c r="B169" s="17" t="s">
        <v>48</v>
      </c>
      <c r="C169" s="1">
        <v>122</v>
      </c>
      <c r="F169" s="13">
        <f>IF('Базовые цены с учетом расхода'!P13&gt;0,'Базовые цены с учетом расхода'!P13,IF('Базовые цены с учетом расхода'!P13&lt;0,'Базовые цены с учетом расхода'!P13,""))</f>
        <v>251</v>
      </c>
      <c r="L169" s="4" t="s">
        <v>49</v>
      </c>
    </row>
    <row r="170" spans="2:12" ht="10.5" hidden="1">
      <c r="B170" s="17" t="s">
        <v>50</v>
      </c>
      <c r="F170" s="13">
        <f>IF('Базовые цены с учетом расхода'!Q13&gt;0,'Базовые цены с учетом расхода'!Q13,IF('Базовые цены с учетом расхода'!Q13&lt;0,'Базовые цены с учетом расхода'!Q13,""))</f>
      </c>
      <c r="L170" s="4" t="s">
        <v>51</v>
      </c>
    </row>
    <row r="171" spans="2:12" ht="10.5" hidden="1">
      <c r="B171" s="17" t="s">
        <v>52</v>
      </c>
      <c r="C171" s="1">
        <v>80</v>
      </c>
      <c r="F171" s="13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164</v>
      </c>
      <c r="L171" s="4" t="s">
        <v>53</v>
      </c>
    </row>
    <row r="172" spans="2:12" ht="10.5" hidden="1">
      <c r="B172" s="17" t="s">
        <v>54</v>
      </c>
      <c r="C172" s="1">
        <v>80</v>
      </c>
      <c r="F172" s="13">
        <f>IF('Базовые цены с учетом расхода'!R13&gt;0,'Базовые цены с учетом расхода'!R13,IF('Базовые цены с учетом расхода'!R13&lt;0,'Базовые цены с учетом расхода'!R13,""))</f>
        <v>164</v>
      </c>
      <c r="L172" s="4" t="s">
        <v>55</v>
      </c>
    </row>
    <row r="173" spans="2:12" ht="10.5" hidden="1">
      <c r="B173" s="17" t="s">
        <v>56</v>
      </c>
      <c r="F173" s="13">
        <f>IF('Базовые цены с учетом расхода'!S13&gt;0,'Базовые цены с учетом расхода'!S13,IF('Базовые цены с учетом расхода'!S13&lt;0,'Базовые цены с учетом расхода'!S13,""))</f>
      </c>
      <c r="L173" s="4" t="s">
        <v>57</v>
      </c>
    </row>
    <row r="174" spans="1:10" ht="10.5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4" ht="10.5">
      <c r="A175" s="42" t="s">
        <v>77</v>
      </c>
      <c r="B175" s="41" t="s">
        <v>78</v>
      </c>
      <c r="C175" s="43">
        <v>27</v>
      </c>
      <c r="D175" s="12">
        <f>'Базовые цены за единицу'!B14</f>
        <v>42.31</v>
      </c>
      <c r="E175" s="12">
        <f>'Базовые цены за единицу'!D14</f>
        <v>0</v>
      </c>
      <c r="F175" s="53">
        <f>'Базовые цены с учетом расхода'!B14</f>
        <v>1142</v>
      </c>
      <c r="G175" s="53">
        <f>'Базовые цены с учетом расхода'!C14</f>
        <v>0</v>
      </c>
      <c r="H175" s="14">
        <f>'Базовые цены с учетом расхода'!D14</f>
        <v>0</v>
      </c>
      <c r="I175" s="15"/>
      <c r="J175" s="15">
        <f>'Базовые цены с учетом расхода'!I14</f>
        <v>0</v>
      </c>
      <c r="K175" s="1" t="s">
        <v>32</v>
      </c>
      <c r="L175" s="1" t="s">
        <v>33</v>
      </c>
      <c r="N175" s="53">
        <f>'Базовые цены с учетом расхода'!F14</f>
        <v>1142</v>
      </c>
    </row>
    <row r="176" spans="1:14" ht="33" customHeight="1">
      <c r="A176" s="43"/>
      <c r="B176" s="41"/>
      <c r="C176" s="43"/>
      <c r="D176" s="16">
        <f>'Базовые цены за единицу'!C14</f>
        <v>0</v>
      </c>
      <c r="E176" s="16">
        <f>'Базовые цены за единицу'!E14</f>
        <v>0</v>
      </c>
      <c r="F176" s="53"/>
      <c r="G176" s="53"/>
      <c r="H176" s="13">
        <f>'Базовые цены с учетом расхода'!E14</f>
        <v>0</v>
      </c>
      <c r="J176" s="1">
        <f>'Базовые цены с учетом расхода'!K14</f>
        <v>0</v>
      </c>
      <c r="K176" s="1" t="s">
        <v>34</v>
      </c>
      <c r="L176" s="1" t="s">
        <v>35</v>
      </c>
      <c r="N176" s="53"/>
    </row>
    <row r="177" spans="2:10" ht="10.5">
      <c r="B177" s="55" t="s">
        <v>79</v>
      </c>
      <c r="C177" s="55"/>
      <c r="D177" s="55"/>
      <c r="E177" s="55"/>
      <c r="F177" s="55"/>
      <c r="G177" s="55"/>
      <c r="H177" s="55"/>
      <c r="I177" s="55"/>
      <c r="J177" s="55"/>
    </row>
    <row r="178" ht="10.5" hidden="1">
      <c r="B178" s="17" t="s">
        <v>36</v>
      </c>
    </row>
    <row r="179" ht="10.5" hidden="1">
      <c r="B179" s="17" t="s">
        <v>37</v>
      </c>
    </row>
    <row r="180" ht="10.5" hidden="1">
      <c r="B180" s="17" t="s">
        <v>38</v>
      </c>
    </row>
    <row r="181" spans="2:6" ht="10.5" hidden="1">
      <c r="B181" s="17" t="s">
        <v>39</v>
      </c>
      <c r="F181" s="1">
        <v>1142</v>
      </c>
    </row>
    <row r="182" ht="21" hidden="1">
      <c r="B182" s="17" t="s">
        <v>40</v>
      </c>
    </row>
    <row r="183" spans="2:11" ht="21" hidden="1">
      <c r="B183" s="17" t="s">
        <v>41</v>
      </c>
      <c r="C183" s="18"/>
      <c r="K183" s="1" t="s">
        <v>42</v>
      </c>
    </row>
    <row r="184" ht="10.5" hidden="1">
      <c r="B184" s="17" t="s">
        <v>43</v>
      </c>
    </row>
    <row r="185" ht="21" hidden="1">
      <c r="B185" s="17" t="s">
        <v>44</v>
      </c>
    </row>
    <row r="186" ht="10.5" hidden="1">
      <c r="B186" s="17" t="s">
        <v>45</v>
      </c>
    </row>
    <row r="187" spans="2:12" ht="10.5" hidden="1">
      <c r="B187" s="17" t="s">
        <v>46</v>
      </c>
      <c r="F187" s="13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187" s="4" t="s">
        <v>47</v>
      </c>
    </row>
    <row r="188" spans="2:12" ht="10.5" hidden="1">
      <c r="B188" s="17" t="s">
        <v>48</v>
      </c>
      <c r="F188" s="13">
        <f>IF('Базовые цены с учетом расхода'!P14&gt;0,'Базовые цены с учетом расхода'!P14,IF('Базовые цены с учетом расхода'!P14&lt;0,'Базовые цены с учетом расхода'!P14,""))</f>
      </c>
      <c r="L188" s="4" t="s">
        <v>49</v>
      </c>
    </row>
    <row r="189" spans="2:12" ht="10.5" hidden="1">
      <c r="B189" s="17" t="s">
        <v>50</v>
      </c>
      <c r="F189" s="13">
        <f>IF('Базовые цены с учетом расхода'!Q14&gt;0,'Базовые цены с учетом расхода'!Q14,IF('Базовые цены с учетом расхода'!Q14&lt;0,'Базовые цены с учетом расхода'!Q14,""))</f>
      </c>
      <c r="L189" s="4" t="s">
        <v>51</v>
      </c>
    </row>
    <row r="190" spans="2:12" ht="10.5" hidden="1">
      <c r="B190" s="17" t="s">
        <v>52</v>
      </c>
      <c r="F190" s="13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190" s="4" t="s">
        <v>53</v>
      </c>
    </row>
    <row r="191" spans="2:12" ht="10.5" hidden="1">
      <c r="B191" s="17" t="s">
        <v>54</v>
      </c>
      <c r="F191" s="13">
        <f>IF('Базовые цены с учетом расхода'!R14&gt;0,'Базовые цены с учетом расхода'!R14,IF('Базовые цены с учетом расхода'!R14&lt;0,'Базовые цены с учетом расхода'!R14,""))</f>
      </c>
      <c r="L191" s="4" t="s">
        <v>55</v>
      </c>
    </row>
    <row r="192" spans="2:12" ht="10.5" hidden="1">
      <c r="B192" s="17" t="s">
        <v>56</v>
      </c>
      <c r="F192" s="13">
        <f>IF('Базовые цены с учетом расхода'!S14&gt;0,'Базовые цены с учетом расхода'!S14,IF('Базовые цены с учетом расхода'!S14&lt;0,'Базовые цены с учетом расхода'!S14,""))</f>
      </c>
      <c r="L192" s="4" t="s">
        <v>57</v>
      </c>
    </row>
    <row r="193" spans="1:10" ht="10.5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4" ht="10.5">
      <c r="A194" s="42" t="s">
        <v>80</v>
      </c>
      <c r="B194" s="41" t="s">
        <v>81</v>
      </c>
      <c r="C194" s="43">
        <v>16.8</v>
      </c>
      <c r="D194" s="12">
        <f>'Базовые цены за единицу'!B15</f>
        <v>2.83</v>
      </c>
      <c r="E194" s="12">
        <f>'Базовые цены за единицу'!D15</f>
        <v>0.22</v>
      </c>
      <c r="F194" s="53">
        <f>'Базовые цены с учетом расхода'!B15</f>
        <v>48</v>
      </c>
      <c r="G194" s="53">
        <f>'Базовые цены с учетом расхода'!C15</f>
        <v>44</v>
      </c>
      <c r="H194" s="14">
        <f>'Базовые цены с учетом расхода'!D15</f>
        <v>4</v>
      </c>
      <c r="I194" s="15">
        <v>0.217</v>
      </c>
      <c r="J194" s="15">
        <f>'Базовые цены с учетом расхода'!I15</f>
        <v>3.6456</v>
      </c>
      <c r="K194" s="1" t="s">
        <v>32</v>
      </c>
      <c r="L194" s="1" t="s">
        <v>33</v>
      </c>
      <c r="N194" s="53">
        <f>'Базовые цены с учетом расхода'!F15</f>
        <v>0</v>
      </c>
    </row>
    <row r="195" spans="1:14" ht="10.5">
      <c r="A195" s="43"/>
      <c r="B195" s="41"/>
      <c r="C195" s="43"/>
      <c r="D195" s="16">
        <f>'Базовые цены за единицу'!C15</f>
        <v>2.61</v>
      </c>
      <c r="E195" s="16">
        <f>'Базовые цены за единицу'!E15</f>
        <v>0</v>
      </c>
      <c r="F195" s="53"/>
      <c r="G195" s="53"/>
      <c r="H195" s="13">
        <f>'Базовые цены с учетом расхода'!E15</f>
        <v>0</v>
      </c>
      <c r="J195" s="1">
        <f>'Базовые цены с учетом расхода'!K15</f>
        <v>0</v>
      </c>
      <c r="K195" s="1" t="s">
        <v>34</v>
      </c>
      <c r="L195" s="1" t="s">
        <v>35</v>
      </c>
      <c r="N195" s="53"/>
    </row>
    <row r="196" spans="2:10" ht="10.5">
      <c r="B196" s="55" t="s">
        <v>82</v>
      </c>
      <c r="C196" s="55"/>
      <c r="D196" s="55"/>
      <c r="E196" s="55"/>
      <c r="F196" s="55"/>
      <c r="G196" s="55"/>
      <c r="H196" s="55"/>
      <c r="I196" s="55"/>
      <c r="J196" s="55"/>
    </row>
    <row r="197" spans="2:6" ht="10.5" hidden="1">
      <c r="B197" s="17" t="s">
        <v>36</v>
      </c>
      <c r="F197" s="1">
        <v>44</v>
      </c>
    </row>
    <row r="198" spans="2:6" ht="10.5" hidden="1">
      <c r="B198" s="17" t="s">
        <v>37</v>
      </c>
      <c r="F198" s="1">
        <v>4</v>
      </c>
    </row>
    <row r="199" ht="10.5" hidden="1">
      <c r="B199" s="17" t="s">
        <v>38</v>
      </c>
    </row>
    <row r="200" ht="10.5" hidden="1">
      <c r="B200" s="17" t="s">
        <v>39</v>
      </c>
    </row>
    <row r="201" ht="21" hidden="1">
      <c r="B201" s="17" t="s">
        <v>40</v>
      </c>
    </row>
    <row r="202" spans="2:11" ht="21" hidden="1">
      <c r="B202" s="17" t="s">
        <v>41</v>
      </c>
      <c r="C202" s="18"/>
      <c r="K202" s="1" t="s">
        <v>42</v>
      </c>
    </row>
    <row r="203" ht="10.5" hidden="1">
      <c r="B203" s="17" t="s">
        <v>43</v>
      </c>
    </row>
    <row r="204" ht="21" hidden="1">
      <c r="B204" s="17" t="s">
        <v>44</v>
      </c>
    </row>
    <row r="205" ht="10.5" hidden="1">
      <c r="B205" s="17" t="s">
        <v>45</v>
      </c>
    </row>
    <row r="206" spans="2:12" ht="10.5" hidden="1">
      <c r="B206" s="17" t="s">
        <v>46</v>
      </c>
      <c r="C206" s="1">
        <v>105</v>
      </c>
      <c r="F206" s="13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46</v>
      </c>
      <c r="L206" s="4" t="s">
        <v>47</v>
      </c>
    </row>
    <row r="207" spans="2:12" ht="10.5" hidden="1">
      <c r="B207" s="17" t="s">
        <v>48</v>
      </c>
      <c r="C207" s="1">
        <v>105</v>
      </c>
      <c r="F207" s="13">
        <f>IF('Базовые цены с учетом расхода'!P15&gt;0,'Базовые цены с учетом расхода'!P15,IF('Базовые цены с учетом расхода'!P15&lt;0,'Базовые цены с учетом расхода'!P15,""))</f>
        <v>46</v>
      </c>
      <c r="L207" s="4" t="s">
        <v>49</v>
      </c>
    </row>
    <row r="208" spans="2:12" ht="10.5" hidden="1">
      <c r="B208" s="17" t="s">
        <v>50</v>
      </c>
      <c r="F208" s="13">
        <f>IF('Базовые цены с учетом расхода'!Q15&gt;0,'Базовые цены с учетом расхода'!Q15,IF('Базовые цены с учетом расхода'!Q15&lt;0,'Базовые цены с учетом расхода'!Q15,""))</f>
      </c>
      <c r="L208" s="4" t="s">
        <v>51</v>
      </c>
    </row>
    <row r="209" spans="2:12" ht="10.5" hidden="1">
      <c r="B209" s="17" t="s">
        <v>52</v>
      </c>
      <c r="C209" s="1">
        <v>65</v>
      </c>
      <c r="F209" s="13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29</v>
      </c>
      <c r="L209" s="4" t="s">
        <v>53</v>
      </c>
    </row>
    <row r="210" spans="2:12" ht="10.5" hidden="1">
      <c r="B210" s="17" t="s">
        <v>54</v>
      </c>
      <c r="C210" s="1">
        <v>65</v>
      </c>
      <c r="F210" s="13">
        <f>IF('Базовые цены с учетом расхода'!R15&gt;0,'Базовые цены с учетом расхода'!R15,IF('Базовые цены с учетом расхода'!R15&lt;0,'Базовые цены с учетом расхода'!R15,""))</f>
        <v>29</v>
      </c>
      <c r="L210" s="4" t="s">
        <v>55</v>
      </c>
    </row>
    <row r="211" spans="2:12" ht="10.5" hidden="1">
      <c r="B211" s="17" t="s">
        <v>56</v>
      </c>
      <c r="F211" s="13">
        <f>IF('Базовые цены с учетом расхода'!S15&gt;0,'Базовые цены с учетом расхода'!S15,IF('Базовые цены с учетом расхода'!S15&lt;0,'Базовые цены с учетом расхода'!S15,""))</f>
      </c>
      <c r="L211" s="4" t="s">
        <v>57</v>
      </c>
    </row>
    <row r="212" spans="1:10" ht="10.5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4" ht="10.5">
      <c r="A213" s="42" t="s">
        <v>83</v>
      </c>
      <c r="B213" s="41" t="s">
        <v>84</v>
      </c>
      <c r="C213" s="43">
        <v>16.8</v>
      </c>
      <c r="D213" s="12">
        <f>'Базовые цены за единицу'!B16</f>
        <v>48.06</v>
      </c>
      <c r="E213" s="12">
        <f>'Базовые цены за единицу'!D16</f>
        <v>0</v>
      </c>
      <c r="F213" s="53">
        <f>'Базовые цены с учетом расхода'!B16</f>
        <v>807</v>
      </c>
      <c r="G213" s="53">
        <f>'Базовые цены с учетом расхода'!C16</f>
        <v>0</v>
      </c>
      <c r="H213" s="14">
        <f>'Базовые цены с учетом расхода'!D16</f>
        <v>0</v>
      </c>
      <c r="I213" s="15"/>
      <c r="J213" s="15">
        <f>'Базовые цены с учетом расхода'!I16</f>
        <v>0</v>
      </c>
      <c r="K213" s="1" t="s">
        <v>32</v>
      </c>
      <c r="L213" s="1" t="s">
        <v>33</v>
      </c>
      <c r="N213" s="53">
        <f>'Базовые цены с учетом расхода'!F16</f>
        <v>807</v>
      </c>
    </row>
    <row r="214" spans="1:14" ht="10.5">
      <c r="A214" s="43"/>
      <c r="B214" s="41"/>
      <c r="C214" s="43"/>
      <c r="D214" s="16">
        <f>'Базовые цены за единицу'!C16</f>
        <v>0</v>
      </c>
      <c r="E214" s="16">
        <f>'Базовые цены за единицу'!E16</f>
        <v>0</v>
      </c>
      <c r="F214" s="53"/>
      <c r="G214" s="53"/>
      <c r="H214" s="13">
        <f>'Базовые цены с учетом расхода'!E16</f>
        <v>0</v>
      </c>
      <c r="J214" s="1">
        <f>'Базовые цены с учетом расхода'!K16</f>
        <v>0</v>
      </c>
      <c r="K214" s="1" t="s">
        <v>34</v>
      </c>
      <c r="L214" s="1" t="s">
        <v>35</v>
      </c>
      <c r="N214" s="53"/>
    </row>
    <row r="215" spans="2:10" ht="10.5">
      <c r="B215" s="55" t="s">
        <v>85</v>
      </c>
      <c r="C215" s="55"/>
      <c r="D215" s="55"/>
      <c r="E215" s="55"/>
      <c r="F215" s="55"/>
      <c r="G215" s="55"/>
      <c r="H215" s="55"/>
      <c r="I215" s="55"/>
      <c r="J215" s="55"/>
    </row>
    <row r="216" ht="10.5" hidden="1">
      <c r="B216" s="17" t="s">
        <v>36</v>
      </c>
    </row>
    <row r="217" ht="10.5" hidden="1">
      <c r="B217" s="17" t="s">
        <v>37</v>
      </c>
    </row>
    <row r="218" ht="10.5" hidden="1">
      <c r="B218" s="17" t="s">
        <v>38</v>
      </c>
    </row>
    <row r="219" spans="2:6" ht="10.5" hidden="1">
      <c r="B219" s="17" t="s">
        <v>39</v>
      </c>
      <c r="F219" s="1">
        <v>807</v>
      </c>
    </row>
    <row r="220" ht="21" hidden="1">
      <c r="B220" s="17" t="s">
        <v>40</v>
      </c>
    </row>
    <row r="221" spans="2:11" ht="21" hidden="1">
      <c r="B221" s="17" t="s">
        <v>41</v>
      </c>
      <c r="C221" s="18"/>
      <c r="K221" s="1" t="s">
        <v>42</v>
      </c>
    </row>
    <row r="222" ht="10.5" hidden="1">
      <c r="B222" s="17" t="s">
        <v>43</v>
      </c>
    </row>
    <row r="223" ht="21" hidden="1">
      <c r="B223" s="17" t="s">
        <v>44</v>
      </c>
    </row>
    <row r="224" ht="10.5" hidden="1">
      <c r="B224" s="17" t="s">
        <v>45</v>
      </c>
    </row>
    <row r="225" spans="2:12" ht="10.5" hidden="1">
      <c r="B225" s="17" t="s">
        <v>46</v>
      </c>
      <c r="F225" s="13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  <c r="L225" s="4" t="s">
        <v>47</v>
      </c>
    </row>
    <row r="226" spans="2:12" ht="10.5" hidden="1">
      <c r="B226" s="17" t="s">
        <v>48</v>
      </c>
      <c r="F226" s="13">
        <f>IF('Базовые цены с учетом расхода'!P16&gt;0,'Базовые цены с учетом расхода'!P16,IF('Базовые цены с учетом расхода'!P16&lt;0,'Базовые цены с учетом расхода'!P16,""))</f>
      </c>
      <c r="L226" s="4" t="s">
        <v>49</v>
      </c>
    </row>
    <row r="227" spans="2:12" ht="10.5" hidden="1">
      <c r="B227" s="17" t="s">
        <v>50</v>
      </c>
      <c r="F227" s="13">
        <f>IF('Базовые цены с учетом расхода'!Q16&gt;0,'Базовые цены с учетом расхода'!Q16,IF('Базовые цены с учетом расхода'!Q16&lt;0,'Базовые цены с учетом расхода'!Q16,""))</f>
      </c>
      <c r="L227" s="4" t="s">
        <v>51</v>
      </c>
    </row>
    <row r="228" spans="2:12" ht="10.5" hidden="1">
      <c r="B228" s="17" t="s">
        <v>52</v>
      </c>
      <c r="F228" s="13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  <c r="L228" s="4" t="s">
        <v>53</v>
      </c>
    </row>
    <row r="229" spans="2:12" ht="10.5" hidden="1">
      <c r="B229" s="17" t="s">
        <v>54</v>
      </c>
      <c r="F229" s="13">
        <f>IF('Базовые цены с учетом расхода'!R16&gt;0,'Базовые цены с учетом расхода'!R16,IF('Базовые цены с учетом расхода'!R16&lt;0,'Базовые цены с учетом расхода'!R16,""))</f>
      </c>
      <c r="L229" s="4" t="s">
        <v>55</v>
      </c>
    </row>
    <row r="230" spans="2:12" ht="10.5" hidden="1">
      <c r="B230" s="17" t="s">
        <v>56</v>
      </c>
      <c r="F230" s="13">
        <f>IF('Базовые цены с учетом расхода'!S16&gt;0,'Базовые цены с учетом расхода'!S16,IF('Базовые цены с учетом расхода'!S16&lt;0,'Базовые цены с учетом расхода'!S16,""))</f>
      </c>
      <c r="L230" s="4" t="s">
        <v>57</v>
      </c>
    </row>
    <row r="231" spans="1:10" ht="10.5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4" ht="10.5">
      <c r="A232" s="42" t="s">
        <v>86</v>
      </c>
      <c r="B232" s="41" t="s">
        <v>87</v>
      </c>
      <c r="C232" s="43">
        <v>2.363</v>
      </c>
      <c r="D232" s="12">
        <f>'Базовые цены за единицу'!B17</f>
        <v>1028.91</v>
      </c>
      <c r="E232" s="12">
        <f>'Базовые цены за единицу'!D17</f>
        <v>797.82</v>
      </c>
      <c r="F232" s="53">
        <f>'Базовые цены с учетом расхода'!B17</f>
        <v>2431</v>
      </c>
      <c r="G232" s="53">
        <f>'Базовые цены с учетом расхода'!C17</f>
        <v>546</v>
      </c>
      <c r="H232" s="14">
        <f>'Базовые цены с учетом расхода'!D17</f>
        <v>1885</v>
      </c>
      <c r="I232" s="15">
        <v>20.13</v>
      </c>
      <c r="J232" s="15">
        <f>'Базовые цены с учетом расхода'!I17</f>
        <v>47.56719</v>
      </c>
      <c r="K232" s="1" t="s">
        <v>32</v>
      </c>
      <c r="L232" s="1" t="s">
        <v>33</v>
      </c>
      <c r="N232" s="53">
        <f>'Базовые цены с учетом расхода'!F17</f>
        <v>0</v>
      </c>
    </row>
    <row r="233" spans="1:14" ht="10.5">
      <c r="A233" s="43"/>
      <c r="B233" s="41"/>
      <c r="C233" s="43"/>
      <c r="D233" s="16">
        <f>'Базовые цены за единицу'!C17</f>
        <v>231.09</v>
      </c>
      <c r="E233" s="16">
        <f>'Базовые цены за единицу'!E17</f>
        <v>81.9</v>
      </c>
      <c r="F233" s="53"/>
      <c r="G233" s="53"/>
      <c r="H233" s="13">
        <f>'Базовые цены с учетом расхода'!E17</f>
        <v>194</v>
      </c>
      <c r="I233" s="1">
        <v>6.73</v>
      </c>
      <c r="J233" s="1">
        <f>'Базовые цены с учетом расхода'!K17</f>
        <v>15.90299</v>
      </c>
      <c r="K233" s="1" t="s">
        <v>34</v>
      </c>
      <c r="L233" s="1" t="s">
        <v>35</v>
      </c>
      <c r="N233" s="53"/>
    </row>
    <row r="234" ht="10.5">
      <c r="B234" s="21" t="s">
        <v>88</v>
      </c>
    </row>
    <row r="235" spans="2:10" ht="10.5">
      <c r="B235" s="55" t="s">
        <v>89</v>
      </c>
      <c r="C235" s="55"/>
      <c r="D235" s="55"/>
      <c r="E235" s="55"/>
      <c r="F235" s="55"/>
      <c r="G235" s="55"/>
      <c r="H235" s="55"/>
      <c r="I235" s="55"/>
      <c r="J235" s="55"/>
    </row>
    <row r="236" spans="2:6" ht="10.5" hidden="1">
      <c r="B236" s="17" t="s">
        <v>36</v>
      </c>
      <c r="F236" s="1">
        <v>546</v>
      </c>
    </row>
    <row r="237" spans="2:6" ht="10.5" hidden="1">
      <c r="B237" s="17" t="s">
        <v>37</v>
      </c>
      <c r="F237" s="1">
        <v>1885</v>
      </c>
    </row>
    <row r="238" spans="2:6" ht="10.5" hidden="1">
      <c r="B238" s="17" t="s">
        <v>38</v>
      </c>
      <c r="F238" s="1">
        <v>194</v>
      </c>
    </row>
    <row r="239" ht="10.5" hidden="1">
      <c r="B239" s="17" t="s">
        <v>39</v>
      </c>
    </row>
    <row r="240" ht="21" hidden="1">
      <c r="B240" s="17" t="s">
        <v>40</v>
      </c>
    </row>
    <row r="241" spans="2:11" ht="21" hidden="1">
      <c r="B241" s="17" t="s">
        <v>41</v>
      </c>
      <c r="C241" s="18"/>
      <c r="K241" s="1" t="s">
        <v>42</v>
      </c>
    </row>
    <row r="242" ht="10.5" hidden="1">
      <c r="B242" s="17" t="s">
        <v>43</v>
      </c>
    </row>
    <row r="243" ht="21" hidden="1">
      <c r="B243" s="17" t="s">
        <v>44</v>
      </c>
    </row>
    <row r="244" ht="10.5" hidden="1">
      <c r="B244" s="17" t="s">
        <v>45</v>
      </c>
    </row>
    <row r="245" spans="2:12" ht="10.5" hidden="1">
      <c r="B245" s="17" t="s">
        <v>46</v>
      </c>
      <c r="C245" s="1">
        <v>155</v>
      </c>
      <c r="F245" s="13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1147</v>
      </c>
      <c r="L245" s="4" t="s">
        <v>47</v>
      </c>
    </row>
    <row r="246" spans="2:12" ht="10.5" hidden="1">
      <c r="B246" s="17" t="s">
        <v>48</v>
      </c>
      <c r="C246" s="1">
        <v>155</v>
      </c>
      <c r="F246" s="13">
        <f>IF('Базовые цены с учетом расхода'!P17&gt;0,'Базовые цены с учетом расхода'!P17,IF('Базовые цены с учетом расхода'!P17&lt;0,'Базовые цены с учетом расхода'!P17,""))</f>
        <v>846</v>
      </c>
      <c r="L246" s="4" t="s">
        <v>49</v>
      </c>
    </row>
    <row r="247" spans="2:12" ht="10.5" hidden="1">
      <c r="B247" s="17" t="s">
        <v>50</v>
      </c>
      <c r="C247" s="1">
        <v>155</v>
      </c>
      <c r="F247" s="13">
        <f>IF('Базовые цены с учетом расхода'!Q17&gt;0,'Базовые цены с учетом расхода'!Q17,IF('Базовые цены с учетом расхода'!Q17&lt;0,'Базовые цены с учетом расхода'!Q17,""))</f>
        <v>300</v>
      </c>
      <c r="L247" s="4" t="s">
        <v>51</v>
      </c>
    </row>
    <row r="248" spans="2:12" ht="10.5" hidden="1">
      <c r="B248" s="17" t="s">
        <v>52</v>
      </c>
      <c r="C248" s="1">
        <v>100</v>
      </c>
      <c r="F248" s="13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740</v>
      </c>
      <c r="L248" s="4" t="s">
        <v>53</v>
      </c>
    </row>
    <row r="249" spans="2:12" ht="10.5" hidden="1">
      <c r="B249" s="17" t="s">
        <v>54</v>
      </c>
      <c r="C249" s="1">
        <v>100</v>
      </c>
      <c r="F249" s="13">
        <f>IF('Базовые цены с учетом расхода'!R17&gt;0,'Базовые цены с учетом расхода'!R17,IF('Базовые цены с учетом расхода'!R17&lt;0,'Базовые цены с учетом расхода'!R17,""))</f>
        <v>546</v>
      </c>
      <c r="L249" s="4" t="s">
        <v>55</v>
      </c>
    </row>
    <row r="250" spans="2:12" ht="10.5" hidden="1">
      <c r="B250" s="17" t="s">
        <v>56</v>
      </c>
      <c r="C250" s="1">
        <v>100</v>
      </c>
      <c r="F250" s="13">
        <f>IF('Базовые цены с учетом расхода'!S17&gt;0,'Базовые цены с учетом расхода'!S17,IF('Базовые цены с учетом расхода'!S17&lt;0,'Базовые цены с учетом расхода'!S17,""))</f>
        <v>194</v>
      </c>
      <c r="L250" s="4" t="s">
        <v>57</v>
      </c>
    </row>
    <row r="251" spans="1:10" ht="10.5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4" ht="10.5">
      <c r="A252" s="42" t="s">
        <v>90</v>
      </c>
      <c r="B252" s="41" t="s">
        <v>91</v>
      </c>
      <c r="C252" s="43">
        <v>483</v>
      </c>
      <c r="D252" s="12">
        <f>'Базовые цены за единицу'!B18</f>
        <v>39.77</v>
      </c>
      <c r="E252" s="12">
        <f>'Базовые цены за единицу'!D18</f>
        <v>0</v>
      </c>
      <c r="F252" s="53">
        <f>'Базовые цены с учетом расхода'!B18</f>
        <v>19209</v>
      </c>
      <c r="G252" s="53">
        <f>'Базовые цены с учетом расхода'!C18</f>
        <v>0</v>
      </c>
      <c r="H252" s="14">
        <f>'Базовые цены с учетом расхода'!D18</f>
        <v>0</v>
      </c>
      <c r="I252" s="15"/>
      <c r="J252" s="15">
        <f>'Базовые цены с учетом расхода'!I18</f>
        <v>0</v>
      </c>
      <c r="K252" s="1" t="s">
        <v>32</v>
      </c>
      <c r="L252" s="1" t="s">
        <v>33</v>
      </c>
      <c r="N252" s="53">
        <f>'Базовые цены с учетом расхода'!F18</f>
        <v>19209</v>
      </c>
    </row>
    <row r="253" spans="1:14" ht="33" customHeight="1">
      <c r="A253" s="43"/>
      <c r="B253" s="41"/>
      <c r="C253" s="43"/>
      <c r="D253" s="16">
        <f>'Базовые цены за единицу'!C18</f>
        <v>0</v>
      </c>
      <c r="E253" s="16">
        <f>'Базовые цены за единицу'!E18</f>
        <v>0</v>
      </c>
      <c r="F253" s="53"/>
      <c r="G253" s="53"/>
      <c r="H253" s="13">
        <f>'Базовые цены с учетом расхода'!E18</f>
        <v>0</v>
      </c>
      <c r="J253" s="1">
        <f>'Базовые цены с учетом расхода'!K18</f>
        <v>0</v>
      </c>
      <c r="K253" s="1" t="s">
        <v>34</v>
      </c>
      <c r="L253" s="1" t="s">
        <v>35</v>
      </c>
      <c r="N253" s="53"/>
    </row>
    <row r="254" spans="2:10" ht="10.5">
      <c r="B254" s="55" t="s">
        <v>92</v>
      </c>
      <c r="C254" s="55"/>
      <c r="D254" s="55"/>
      <c r="E254" s="55"/>
      <c r="F254" s="55"/>
      <c r="G254" s="55"/>
      <c r="H254" s="55"/>
      <c r="I254" s="55"/>
      <c r="J254" s="55"/>
    </row>
    <row r="255" ht="10.5" hidden="1">
      <c r="B255" s="17" t="s">
        <v>36</v>
      </c>
    </row>
    <row r="256" ht="10.5" hidden="1">
      <c r="B256" s="17" t="s">
        <v>37</v>
      </c>
    </row>
    <row r="257" ht="10.5" hidden="1">
      <c r="B257" s="17" t="s">
        <v>38</v>
      </c>
    </row>
    <row r="258" spans="2:6" ht="10.5" hidden="1">
      <c r="B258" s="17" t="s">
        <v>39</v>
      </c>
      <c r="F258" s="1">
        <v>19209</v>
      </c>
    </row>
    <row r="259" ht="21" hidden="1">
      <c r="B259" s="17" t="s">
        <v>40</v>
      </c>
    </row>
    <row r="260" spans="2:11" ht="21" hidden="1">
      <c r="B260" s="17" t="s">
        <v>41</v>
      </c>
      <c r="C260" s="18"/>
      <c r="K260" s="1" t="s">
        <v>42</v>
      </c>
    </row>
    <row r="261" ht="10.5" hidden="1">
      <c r="B261" s="17" t="s">
        <v>43</v>
      </c>
    </row>
    <row r="262" ht="21" hidden="1">
      <c r="B262" s="17" t="s">
        <v>44</v>
      </c>
    </row>
    <row r="263" ht="10.5" hidden="1">
      <c r="B263" s="17" t="s">
        <v>45</v>
      </c>
    </row>
    <row r="264" spans="2:12" ht="10.5" hidden="1">
      <c r="B264" s="17" t="s">
        <v>46</v>
      </c>
      <c r="F264" s="13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</c>
      <c r="L264" s="4" t="s">
        <v>47</v>
      </c>
    </row>
    <row r="265" spans="2:12" ht="10.5" hidden="1">
      <c r="B265" s="17" t="s">
        <v>48</v>
      </c>
      <c r="F265" s="13">
        <f>IF('Базовые цены с учетом расхода'!P18&gt;0,'Базовые цены с учетом расхода'!P18,IF('Базовые цены с учетом расхода'!P18&lt;0,'Базовые цены с учетом расхода'!P18,""))</f>
      </c>
      <c r="L265" s="4" t="s">
        <v>49</v>
      </c>
    </row>
    <row r="266" spans="2:12" ht="10.5" hidden="1">
      <c r="B266" s="17" t="s">
        <v>50</v>
      </c>
      <c r="F266" s="13">
        <f>IF('Базовые цены с учетом расхода'!Q18&gt;0,'Базовые цены с учетом расхода'!Q18,IF('Базовые цены с учетом расхода'!Q18&lt;0,'Базовые цены с учетом расхода'!Q18,""))</f>
      </c>
      <c r="L266" s="4" t="s">
        <v>51</v>
      </c>
    </row>
    <row r="267" spans="2:12" ht="10.5" hidden="1">
      <c r="B267" s="17" t="s">
        <v>52</v>
      </c>
      <c r="F267" s="13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</c>
      <c r="L267" s="4" t="s">
        <v>53</v>
      </c>
    </row>
    <row r="268" spans="2:12" ht="10.5" hidden="1">
      <c r="B268" s="17" t="s">
        <v>54</v>
      </c>
      <c r="F268" s="13">
        <f>IF('Базовые цены с учетом расхода'!R18&gt;0,'Базовые цены с учетом расхода'!R18,IF('Базовые цены с учетом расхода'!R18&lt;0,'Базовые цены с учетом расхода'!R18,""))</f>
      </c>
      <c r="L268" s="4" t="s">
        <v>55</v>
      </c>
    </row>
    <row r="269" spans="2:12" ht="10.5" hidden="1">
      <c r="B269" s="17" t="s">
        <v>56</v>
      </c>
      <c r="F269" s="13">
        <f>IF('Базовые цены с учетом расхода'!S18&gt;0,'Базовые цены с учетом расхода'!S18,IF('Базовые цены с учетом расхода'!S18&lt;0,'Базовые цены с учетом расхода'!S18,""))</f>
      </c>
      <c r="L269" s="4" t="s">
        <v>57</v>
      </c>
    </row>
    <row r="270" spans="1:10" ht="10.5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4" ht="10.5">
      <c r="A271" s="42" t="s">
        <v>93</v>
      </c>
      <c r="B271" s="41" t="s">
        <v>94</v>
      </c>
      <c r="C271" s="43">
        <v>1.01</v>
      </c>
      <c r="D271" s="12">
        <f>'Базовые цены за единицу'!B19</f>
        <v>2140.8</v>
      </c>
      <c r="E271" s="12">
        <f>'Базовые цены за единицу'!D19</f>
        <v>77.08</v>
      </c>
      <c r="F271" s="53">
        <f>'Базовые цены с учетом расхода'!B19</f>
        <v>2162</v>
      </c>
      <c r="G271" s="53">
        <f>'Базовые цены с учетом расхода'!C19</f>
        <v>2084</v>
      </c>
      <c r="H271" s="14">
        <f>'Базовые цены с учетом расхода'!D19</f>
        <v>78</v>
      </c>
      <c r="I271" s="15">
        <v>177.6</v>
      </c>
      <c r="J271" s="15">
        <f>'Базовые цены с учетом расхода'!I19</f>
        <v>179.376</v>
      </c>
      <c r="K271" s="1" t="s">
        <v>32</v>
      </c>
      <c r="L271" s="1" t="s">
        <v>33</v>
      </c>
      <c r="N271" s="53">
        <f>'Базовые цены с учетом расхода'!F19</f>
        <v>0</v>
      </c>
    </row>
    <row r="272" spans="1:14" ht="21.75" customHeight="1">
      <c r="A272" s="43"/>
      <c r="B272" s="41"/>
      <c r="C272" s="43"/>
      <c r="D272" s="16">
        <f>'Базовые цены за единицу'!C19</f>
        <v>2063.72</v>
      </c>
      <c r="E272" s="16">
        <f>'Базовые цены за единицу'!E19</f>
        <v>0</v>
      </c>
      <c r="F272" s="53"/>
      <c r="G272" s="53"/>
      <c r="H272" s="13">
        <f>'Базовые цены с учетом расхода'!E19</f>
        <v>0</v>
      </c>
      <c r="J272" s="1">
        <f>'Базовые цены с учетом расхода'!K19</f>
        <v>0</v>
      </c>
      <c r="K272" s="1" t="s">
        <v>34</v>
      </c>
      <c r="L272" s="1" t="s">
        <v>35</v>
      </c>
      <c r="N272" s="53"/>
    </row>
    <row r="273" spans="2:10" ht="10.5">
      <c r="B273" s="55" t="s">
        <v>76</v>
      </c>
      <c r="C273" s="55"/>
      <c r="D273" s="55"/>
      <c r="E273" s="55"/>
      <c r="F273" s="55"/>
      <c r="G273" s="55"/>
      <c r="H273" s="55"/>
      <c r="I273" s="55"/>
      <c r="J273" s="55"/>
    </row>
    <row r="274" ht="10.5">
      <c r="B274" s="20" t="s">
        <v>95</v>
      </c>
    </row>
    <row r="275" spans="2:6" ht="10.5" hidden="1">
      <c r="B275" s="17" t="s">
        <v>36</v>
      </c>
      <c r="F275" s="1">
        <v>2084</v>
      </c>
    </row>
    <row r="276" spans="2:6" ht="10.5" hidden="1">
      <c r="B276" s="17" t="s">
        <v>37</v>
      </c>
      <c r="F276" s="1">
        <v>78</v>
      </c>
    </row>
    <row r="277" ht="10.5" hidden="1">
      <c r="B277" s="17" t="s">
        <v>38</v>
      </c>
    </row>
    <row r="278" ht="10.5" hidden="1">
      <c r="B278" s="17" t="s">
        <v>39</v>
      </c>
    </row>
    <row r="279" ht="21" hidden="1">
      <c r="B279" s="17" t="s">
        <v>40</v>
      </c>
    </row>
    <row r="280" spans="2:11" ht="21" hidden="1">
      <c r="B280" s="17" t="s">
        <v>41</v>
      </c>
      <c r="C280" s="18"/>
      <c r="K280" s="1" t="s">
        <v>42</v>
      </c>
    </row>
    <row r="281" ht="10.5" hidden="1">
      <c r="B281" s="17" t="s">
        <v>43</v>
      </c>
    </row>
    <row r="282" ht="21" hidden="1">
      <c r="B282" s="17" t="s">
        <v>44</v>
      </c>
    </row>
    <row r="283" ht="10.5" hidden="1">
      <c r="B283" s="17" t="s">
        <v>45</v>
      </c>
    </row>
    <row r="284" spans="2:12" ht="10.5" hidden="1">
      <c r="B284" s="17" t="s">
        <v>46</v>
      </c>
      <c r="C284" s="1">
        <v>122</v>
      </c>
      <c r="F284" s="13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  <v>2542</v>
      </c>
      <c r="L284" s="4" t="s">
        <v>47</v>
      </c>
    </row>
    <row r="285" spans="2:12" ht="10.5" hidden="1">
      <c r="B285" s="17" t="s">
        <v>48</v>
      </c>
      <c r="C285" s="1">
        <v>122</v>
      </c>
      <c r="F285" s="13">
        <f>IF('Базовые цены с учетом расхода'!P19&gt;0,'Базовые цены с учетом расхода'!P19,IF('Базовые цены с учетом расхода'!P19&lt;0,'Базовые цены с учетом расхода'!P19,""))</f>
        <v>2543</v>
      </c>
      <c r="L285" s="4" t="s">
        <v>49</v>
      </c>
    </row>
    <row r="286" spans="2:12" ht="10.5" hidden="1">
      <c r="B286" s="17" t="s">
        <v>50</v>
      </c>
      <c r="F286" s="13">
        <f>IF('Базовые цены с учетом расхода'!Q19&gt;0,'Базовые цены с учетом расхода'!Q19,IF('Базовые цены с учетом расхода'!Q19&lt;0,'Базовые цены с учетом расхода'!Q19,""))</f>
      </c>
      <c r="L286" s="4" t="s">
        <v>51</v>
      </c>
    </row>
    <row r="287" spans="2:12" ht="10.5" hidden="1">
      <c r="B287" s="17" t="s">
        <v>52</v>
      </c>
      <c r="C287" s="1">
        <v>80</v>
      </c>
      <c r="F287" s="13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  <v>1667</v>
      </c>
      <c r="L287" s="4" t="s">
        <v>53</v>
      </c>
    </row>
    <row r="288" spans="2:12" ht="10.5" hidden="1">
      <c r="B288" s="17" t="s">
        <v>54</v>
      </c>
      <c r="C288" s="1">
        <v>80</v>
      </c>
      <c r="F288" s="13">
        <f>IF('Базовые цены с учетом расхода'!R19&gt;0,'Базовые цены с учетом расхода'!R19,IF('Базовые цены с учетом расхода'!R19&lt;0,'Базовые цены с учетом расхода'!R19,""))</f>
        <v>1667</v>
      </c>
      <c r="L288" s="4" t="s">
        <v>55</v>
      </c>
    </row>
    <row r="289" spans="2:12" ht="10.5" hidden="1">
      <c r="B289" s="17" t="s">
        <v>56</v>
      </c>
      <c r="F289" s="13">
        <f>IF('Базовые цены с учетом расхода'!S19&gt;0,'Базовые цены с учетом расхода'!S19,IF('Базовые цены с учетом расхода'!S19&lt;0,'Базовые цены с учетом расхода'!S19,""))</f>
      </c>
      <c r="L289" s="4" t="s">
        <v>57</v>
      </c>
    </row>
    <row r="290" spans="1:10" ht="10.5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4" ht="10.5">
      <c r="A291" s="42" t="s">
        <v>96</v>
      </c>
      <c r="B291" s="41" t="s">
        <v>97</v>
      </c>
      <c r="C291" s="43">
        <v>112</v>
      </c>
      <c r="D291" s="12">
        <f>'Базовые цены за единицу'!B20</f>
        <v>42.31</v>
      </c>
      <c r="E291" s="12">
        <f>'Базовые цены за единицу'!D20</f>
        <v>0</v>
      </c>
      <c r="F291" s="53">
        <f>'Базовые цены с учетом расхода'!B20</f>
        <v>4739</v>
      </c>
      <c r="G291" s="53">
        <f>'Базовые цены с учетом расхода'!C20</f>
        <v>0</v>
      </c>
      <c r="H291" s="14">
        <f>'Базовые цены с учетом расхода'!D20</f>
        <v>0</v>
      </c>
      <c r="I291" s="15"/>
      <c r="J291" s="15">
        <f>'Базовые цены с учетом расхода'!I20</f>
        <v>0</v>
      </c>
      <c r="K291" s="1" t="s">
        <v>32</v>
      </c>
      <c r="L291" s="1" t="s">
        <v>33</v>
      </c>
      <c r="N291" s="53">
        <f>'Базовые цены с учетом расхода'!F20</f>
        <v>4739</v>
      </c>
    </row>
    <row r="292" spans="1:14" ht="21.75" customHeight="1">
      <c r="A292" s="43"/>
      <c r="B292" s="41"/>
      <c r="C292" s="43"/>
      <c r="D292" s="16">
        <f>'Базовые цены за единицу'!C20</f>
        <v>0</v>
      </c>
      <c r="E292" s="16">
        <f>'Базовые цены за единицу'!E20</f>
        <v>0</v>
      </c>
      <c r="F292" s="53"/>
      <c r="G292" s="53"/>
      <c r="H292" s="13">
        <f>'Базовые цены с учетом расхода'!E20</f>
        <v>0</v>
      </c>
      <c r="J292" s="1">
        <f>'Базовые цены с учетом расхода'!K20</f>
        <v>0</v>
      </c>
      <c r="K292" s="1" t="s">
        <v>34</v>
      </c>
      <c r="L292" s="1" t="s">
        <v>35</v>
      </c>
      <c r="N292" s="53"/>
    </row>
    <row r="293" spans="2:10" ht="10.5">
      <c r="B293" s="55" t="s">
        <v>79</v>
      </c>
      <c r="C293" s="55"/>
      <c r="D293" s="55"/>
      <c r="E293" s="55"/>
      <c r="F293" s="55"/>
      <c r="G293" s="55"/>
      <c r="H293" s="55"/>
      <c r="I293" s="55"/>
      <c r="J293" s="55"/>
    </row>
    <row r="294" ht="10.5" hidden="1">
      <c r="B294" s="17" t="s">
        <v>36</v>
      </c>
    </row>
    <row r="295" ht="10.5" hidden="1">
      <c r="B295" s="17" t="s">
        <v>37</v>
      </c>
    </row>
    <row r="296" ht="10.5" hidden="1">
      <c r="B296" s="17" t="s">
        <v>38</v>
      </c>
    </row>
    <row r="297" spans="2:6" ht="10.5" hidden="1">
      <c r="B297" s="17" t="s">
        <v>39</v>
      </c>
      <c r="F297" s="1">
        <v>4739</v>
      </c>
    </row>
    <row r="298" ht="21" hidden="1">
      <c r="B298" s="17" t="s">
        <v>40</v>
      </c>
    </row>
    <row r="299" spans="2:11" ht="21" hidden="1">
      <c r="B299" s="17" t="s">
        <v>41</v>
      </c>
      <c r="C299" s="18"/>
      <c r="K299" s="1" t="s">
        <v>42</v>
      </c>
    </row>
    <row r="300" ht="10.5" hidden="1">
      <c r="B300" s="17" t="s">
        <v>43</v>
      </c>
    </row>
    <row r="301" ht="21" hidden="1">
      <c r="B301" s="17" t="s">
        <v>44</v>
      </c>
    </row>
    <row r="302" ht="10.5" hidden="1">
      <c r="B302" s="17" t="s">
        <v>45</v>
      </c>
    </row>
    <row r="303" spans="2:12" ht="10.5" hidden="1">
      <c r="B303" s="17" t="s">
        <v>46</v>
      </c>
      <c r="F303" s="13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</c>
      <c r="L303" s="4" t="s">
        <v>47</v>
      </c>
    </row>
    <row r="304" spans="2:12" ht="10.5" hidden="1">
      <c r="B304" s="17" t="s">
        <v>48</v>
      </c>
      <c r="F304" s="13">
        <f>IF('Базовые цены с учетом расхода'!P20&gt;0,'Базовые цены с учетом расхода'!P20,IF('Базовые цены с учетом расхода'!P20&lt;0,'Базовые цены с учетом расхода'!P20,""))</f>
      </c>
      <c r="L304" s="4" t="s">
        <v>49</v>
      </c>
    </row>
    <row r="305" spans="2:12" ht="10.5" hidden="1">
      <c r="B305" s="17" t="s">
        <v>50</v>
      </c>
      <c r="F305" s="13">
        <f>IF('Базовые цены с учетом расхода'!Q20&gt;0,'Базовые цены с учетом расхода'!Q20,IF('Базовые цены с учетом расхода'!Q20&lt;0,'Базовые цены с учетом расхода'!Q20,""))</f>
      </c>
      <c r="L305" s="4" t="s">
        <v>51</v>
      </c>
    </row>
    <row r="306" spans="2:12" ht="10.5" hidden="1">
      <c r="B306" s="17" t="s">
        <v>52</v>
      </c>
      <c r="F306" s="13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</c>
      <c r="L306" s="4" t="s">
        <v>53</v>
      </c>
    </row>
    <row r="307" spans="2:12" ht="10.5" hidden="1">
      <c r="B307" s="17" t="s">
        <v>54</v>
      </c>
      <c r="F307" s="13">
        <f>IF('Базовые цены с учетом расхода'!R20&gt;0,'Базовые цены с учетом расхода'!R20,IF('Базовые цены с учетом расхода'!R20&lt;0,'Базовые цены с учетом расхода'!R20,""))</f>
      </c>
      <c r="L307" s="4" t="s">
        <v>55</v>
      </c>
    </row>
    <row r="308" spans="2:12" ht="10.5" hidden="1">
      <c r="B308" s="17" t="s">
        <v>56</v>
      </c>
      <c r="F308" s="13">
        <f>IF('Базовые цены с учетом расхода'!S20&gt;0,'Базовые цены с учетом расхода'!S20,IF('Базовые цены с учетом расхода'!S20&lt;0,'Базовые цены с учетом расхода'!S20,""))</f>
      </c>
      <c r="L308" s="4" t="s">
        <v>57</v>
      </c>
    </row>
    <row r="309" spans="1:10" ht="10.5">
      <c r="A309" s="19"/>
      <c r="B309" s="19"/>
      <c r="C309" s="19"/>
      <c r="D309" s="19"/>
      <c r="E309" s="19"/>
      <c r="F309" s="19"/>
      <c r="G309" s="19"/>
      <c r="H309" s="19"/>
      <c r="I309" s="19"/>
      <c r="J309" s="19"/>
    </row>
    <row r="310" spans="1:14" ht="10.5">
      <c r="A310" s="42" t="s">
        <v>98</v>
      </c>
      <c r="B310" s="41" t="s">
        <v>99</v>
      </c>
      <c r="C310" s="43">
        <v>5.534</v>
      </c>
      <c r="D310" s="12">
        <f>'Базовые цены за единицу'!B21</f>
        <v>2427.44</v>
      </c>
      <c r="E310" s="12">
        <f>'Базовые цены за единицу'!D21</f>
        <v>38.54</v>
      </c>
      <c r="F310" s="53">
        <f>'Базовые цены с учетом расхода'!B21</f>
        <v>13433</v>
      </c>
      <c r="G310" s="53">
        <f>'Базовые цены с учетом расхода'!C21</f>
        <v>2279</v>
      </c>
      <c r="H310" s="14">
        <f>'Базовые цены с учетом расхода'!D21</f>
        <v>213</v>
      </c>
      <c r="I310" s="15">
        <v>38.2</v>
      </c>
      <c r="J310" s="15">
        <f>'Базовые цены с учетом расхода'!I21</f>
        <v>211.3988</v>
      </c>
      <c r="K310" s="1" t="s">
        <v>32</v>
      </c>
      <c r="L310" s="1" t="s">
        <v>33</v>
      </c>
      <c r="N310" s="53">
        <f>'Базовые цены с учетом расхода'!F21</f>
        <v>10941</v>
      </c>
    </row>
    <row r="311" spans="1:14" ht="21.75" customHeight="1">
      <c r="A311" s="43"/>
      <c r="B311" s="41"/>
      <c r="C311" s="43"/>
      <c r="D311" s="16">
        <f>'Базовые цены за единицу'!C21</f>
        <v>411.8</v>
      </c>
      <c r="E311" s="16">
        <f>'Базовые цены за единицу'!E21</f>
        <v>0</v>
      </c>
      <c r="F311" s="53"/>
      <c r="G311" s="53"/>
      <c r="H311" s="13">
        <f>'Базовые цены с учетом расхода'!E21</f>
        <v>0</v>
      </c>
      <c r="J311" s="1">
        <f>'Базовые цены с учетом расхода'!K21</f>
        <v>0</v>
      </c>
      <c r="K311" s="1" t="s">
        <v>34</v>
      </c>
      <c r="L311" s="1" t="s">
        <v>35</v>
      </c>
      <c r="N311" s="53"/>
    </row>
    <row r="312" spans="2:6" ht="10.5" hidden="1">
      <c r="B312" s="17" t="s">
        <v>36</v>
      </c>
      <c r="F312" s="1">
        <v>2279</v>
      </c>
    </row>
    <row r="313" spans="2:6" ht="10.5" hidden="1">
      <c r="B313" s="17" t="s">
        <v>37</v>
      </c>
      <c r="F313" s="1">
        <v>213</v>
      </c>
    </row>
    <row r="314" ht="10.5" hidden="1">
      <c r="B314" s="17" t="s">
        <v>38</v>
      </c>
    </row>
    <row r="315" spans="2:6" ht="10.5" hidden="1">
      <c r="B315" s="17" t="s">
        <v>39</v>
      </c>
      <c r="F315" s="1">
        <v>10941</v>
      </c>
    </row>
    <row r="316" ht="21" hidden="1">
      <c r="B316" s="17" t="s">
        <v>40</v>
      </c>
    </row>
    <row r="317" spans="2:11" ht="21" hidden="1">
      <c r="B317" s="17" t="s">
        <v>41</v>
      </c>
      <c r="C317" s="18"/>
      <c r="K317" s="1" t="s">
        <v>42</v>
      </c>
    </row>
    <row r="318" ht="10.5" hidden="1">
      <c r="B318" s="17" t="s">
        <v>43</v>
      </c>
    </row>
    <row r="319" ht="21" hidden="1">
      <c r="B319" s="17" t="s">
        <v>44</v>
      </c>
    </row>
    <row r="320" ht="10.5" hidden="1">
      <c r="B320" s="17" t="s">
        <v>45</v>
      </c>
    </row>
    <row r="321" spans="2:12" ht="10.5" hidden="1">
      <c r="B321" s="17" t="s">
        <v>46</v>
      </c>
      <c r="C321" s="1">
        <v>122</v>
      </c>
      <c r="F321" s="13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2780</v>
      </c>
      <c r="L321" s="4" t="s">
        <v>47</v>
      </c>
    </row>
    <row r="322" spans="2:12" ht="10.5" hidden="1">
      <c r="B322" s="17" t="s">
        <v>48</v>
      </c>
      <c r="C322" s="1">
        <v>122</v>
      </c>
      <c r="F322" s="13">
        <f>IF('Базовые цены с учетом расхода'!P21&gt;0,'Базовые цены с учетом расхода'!P21,IF('Базовые цены с учетом расхода'!P21&lt;0,'Базовые цены с учетом расхода'!P21,""))</f>
        <v>2780</v>
      </c>
      <c r="L322" s="4" t="s">
        <v>49</v>
      </c>
    </row>
    <row r="323" spans="2:12" ht="10.5" hidden="1">
      <c r="B323" s="17" t="s">
        <v>50</v>
      </c>
      <c r="F323" s="13">
        <f>IF('Базовые цены с учетом расхода'!Q21&gt;0,'Базовые цены с учетом расхода'!Q21,IF('Базовые цены с учетом расхода'!Q21&lt;0,'Базовые цены с учетом расхода'!Q21,""))</f>
      </c>
      <c r="L323" s="4" t="s">
        <v>51</v>
      </c>
    </row>
    <row r="324" spans="2:12" ht="10.5" hidden="1">
      <c r="B324" s="17" t="s">
        <v>52</v>
      </c>
      <c r="C324" s="1">
        <v>80</v>
      </c>
      <c r="F324" s="13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1823</v>
      </c>
      <c r="L324" s="4" t="s">
        <v>53</v>
      </c>
    </row>
    <row r="325" spans="2:12" ht="10.5" hidden="1">
      <c r="B325" s="17" t="s">
        <v>54</v>
      </c>
      <c r="C325" s="1">
        <v>80</v>
      </c>
      <c r="F325" s="13">
        <f>IF('Базовые цены с учетом расхода'!R21&gt;0,'Базовые цены с учетом расхода'!R21,IF('Базовые цены с учетом расхода'!R21&lt;0,'Базовые цены с учетом расхода'!R21,""))</f>
        <v>1823</v>
      </c>
      <c r="L325" s="4" t="s">
        <v>55</v>
      </c>
    </row>
    <row r="326" spans="2:12" ht="10.5" hidden="1">
      <c r="B326" s="17" t="s">
        <v>56</v>
      </c>
      <c r="F326" s="13">
        <f>IF('Базовые цены с учетом расхода'!S21&gt;0,'Базовые цены с учетом расхода'!S21,IF('Базовые цены с учетом расхода'!S21&lt;0,'Базовые цены с учетом расхода'!S21,""))</f>
      </c>
      <c r="L326" s="4" t="s">
        <v>57</v>
      </c>
    </row>
    <row r="327" spans="1:10" ht="10.5">
      <c r="A327" s="19"/>
      <c r="B327" s="19"/>
      <c r="C327" s="19"/>
      <c r="D327" s="19"/>
      <c r="E327" s="19"/>
      <c r="F327" s="19"/>
      <c r="G327" s="19"/>
      <c r="H327" s="19"/>
      <c r="I327" s="19"/>
      <c r="J327" s="19"/>
    </row>
    <row r="328" spans="1:14" ht="10.5">
      <c r="A328" s="42" t="s">
        <v>100</v>
      </c>
      <c r="B328" s="41" t="s">
        <v>101</v>
      </c>
      <c r="C328" s="43">
        <v>609</v>
      </c>
      <c r="D328" s="12">
        <f>'Базовые цены за единицу'!B22</f>
        <v>42.31</v>
      </c>
      <c r="E328" s="12">
        <f>'Базовые цены за единицу'!D22</f>
        <v>0</v>
      </c>
      <c r="F328" s="53">
        <f>'Базовые цены с учетом расхода'!B22</f>
        <v>25767</v>
      </c>
      <c r="G328" s="53">
        <f>'Базовые цены с учетом расхода'!C22</f>
        <v>0</v>
      </c>
      <c r="H328" s="14">
        <f>'Базовые цены с учетом расхода'!D22</f>
        <v>0</v>
      </c>
      <c r="I328" s="15"/>
      <c r="J328" s="15">
        <f>'Базовые цены с учетом расхода'!I22</f>
        <v>0</v>
      </c>
      <c r="K328" s="1" t="s">
        <v>32</v>
      </c>
      <c r="L328" s="1" t="s">
        <v>33</v>
      </c>
      <c r="N328" s="53">
        <f>'Базовые цены с учетом расхода'!F22</f>
        <v>25767</v>
      </c>
    </row>
    <row r="329" spans="1:14" ht="21.75" customHeight="1">
      <c r="A329" s="43"/>
      <c r="B329" s="41"/>
      <c r="C329" s="43"/>
      <c r="D329" s="16">
        <f>'Базовые цены за единицу'!C22</f>
        <v>0</v>
      </c>
      <c r="E329" s="16">
        <f>'Базовые цены за единицу'!E22</f>
        <v>0</v>
      </c>
      <c r="F329" s="53"/>
      <c r="G329" s="53"/>
      <c r="H329" s="13">
        <f>'Базовые цены с учетом расхода'!E22</f>
        <v>0</v>
      </c>
      <c r="J329" s="1">
        <f>'Базовые цены с учетом расхода'!K22</f>
        <v>0</v>
      </c>
      <c r="K329" s="1" t="s">
        <v>34</v>
      </c>
      <c r="L329" s="1" t="s">
        <v>35</v>
      </c>
      <c r="N329" s="53"/>
    </row>
    <row r="330" spans="2:10" ht="10.5">
      <c r="B330" s="55" t="s">
        <v>79</v>
      </c>
      <c r="C330" s="55"/>
      <c r="D330" s="55"/>
      <c r="E330" s="55"/>
      <c r="F330" s="55"/>
      <c r="G330" s="55"/>
      <c r="H330" s="55"/>
      <c r="I330" s="55"/>
      <c r="J330" s="55"/>
    </row>
    <row r="331" ht="10.5" hidden="1">
      <c r="B331" s="17" t="s">
        <v>36</v>
      </c>
    </row>
    <row r="332" ht="10.5" hidden="1">
      <c r="B332" s="17" t="s">
        <v>37</v>
      </c>
    </row>
    <row r="333" ht="10.5" hidden="1">
      <c r="B333" s="17" t="s">
        <v>38</v>
      </c>
    </row>
    <row r="334" spans="2:6" ht="10.5" hidden="1">
      <c r="B334" s="17" t="s">
        <v>39</v>
      </c>
      <c r="F334" s="1">
        <v>25767</v>
      </c>
    </row>
    <row r="335" ht="21" hidden="1">
      <c r="B335" s="17" t="s">
        <v>40</v>
      </c>
    </row>
    <row r="336" spans="2:11" ht="21" hidden="1">
      <c r="B336" s="17" t="s">
        <v>41</v>
      </c>
      <c r="C336" s="18"/>
      <c r="K336" s="1" t="s">
        <v>42</v>
      </c>
    </row>
    <row r="337" ht="10.5" hidden="1">
      <c r="B337" s="17" t="s">
        <v>43</v>
      </c>
    </row>
    <row r="338" ht="21" hidden="1">
      <c r="B338" s="17" t="s">
        <v>44</v>
      </c>
    </row>
    <row r="339" ht="10.5" hidden="1">
      <c r="B339" s="17" t="s">
        <v>45</v>
      </c>
    </row>
    <row r="340" spans="2:12" ht="10.5" hidden="1">
      <c r="B340" s="17" t="s">
        <v>46</v>
      </c>
      <c r="F340" s="13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</c>
      <c r="L340" s="4" t="s">
        <v>47</v>
      </c>
    </row>
    <row r="341" spans="2:12" ht="10.5" hidden="1">
      <c r="B341" s="17" t="s">
        <v>48</v>
      </c>
      <c r="F341" s="13">
        <f>IF('Базовые цены с учетом расхода'!P22&gt;0,'Базовые цены с учетом расхода'!P22,IF('Базовые цены с учетом расхода'!P22&lt;0,'Базовые цены с учетом расхода'!P22,""))</f>
      </c>
      <c r="L341" s="4" t="s">
        <v>49</v>
      </c>
    </row>
    <row r="342" spans="2:12" ht="10.5" hidden="1">
      <c r="B342" s="17" t="s">
        <v>50</v>
      </c>
      <c r="F342" s="13">
        <f>IF('Базовые цены с учетом расхода'!Q22&gt;0,'Базовые цены с учетом расхода'!Q22,IF('Базовые цены с учетом расхода'!Q22&lt;0,'Базовые цены с учетом расхода'!Q22,""))</f>
      </c>
      <c r="L342" s="4" t="s">
        <v>51</v>
      </c>
    </row>
    <row r="343" spans="2:12" ht="10.5" hidden="1">
      <c r="B343" s="17" t="s">
        <v>52</v>
      </c>
      <c r="F343" s="13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</c>
      <c r="L343" s="4" t="s">
        <v>53</v>
      </c>
    </row>
    <row r="344" spans="2:12" ht="10.5" hidden="1">
      <c r="B344" s="17" t="s">
        <v>54</v>
      </c>
      <c r="F344" s="13">
        <f>IF('Базовые цены с учетом расхода'!R22&gt;0,'Базовые цены с учетом расхода'!R22,IF('Базовые цены с учетом расхода'!R22&lt;0,'Базовые цены с учетом расхода'!R22,""))</f>
      </c>
      <c r="L344" s="4" t="s">
        <v>55</v>
      </c>
    </row>
    <row r="345" spans="2:12" ht="10.5" hidden="1">
      <c r="B345" s="17" t="s">
        <v>56</v>
      </c>
      <c r="F345" s="13">
        <f>IF('Базовые цены с учетом расхода'!S22&gt;0,'Базовые цены с учетом расхода'!S22,IF('Базовые цены с учетом расхода'!S22&lt;0,'Базовые цены с учетом расхода'!S22,""))</f>
      </c>
      <c r="L345" s="4" t="s">
        <v>57</v>
      </c>
    </row>
    <row r="346" spans="1:10" ht="10.5">
      <c r="A346" s="19"/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1:14" ht="10.5">
      <c r="A347" s="42" t="s">
        <v>102</v>
      </c>
      <c r="B347" s="41" t="s">
        <v>103</v>
      </c>
      <c r="C347" s="43">
        <v>6.544</v>
      </c>
      <c r="D347" s="12">
        <f>'Базовые цены за единицу'!B23</f>
        <v>52.51</v>
      </c>
      <c r="E347" s="12">
        <f>'Базовые цены за единицу'!D23</f>
        <v>2.15</v>
      </c>
      <c r="F347" s="53">
        <f>'Базовые цены с учетом расхода'!B23</f>
        <v>344</v>
      </c>
      <c r="G347" s="53">
        <f>'Базовые цены с учетом расхода'!C23</f>
        <v>330</v>
      </c>
      <c r="H347" s="14">
        <f>'Базовые цены с учетом расхода'!D23</f>
        <v>14</v>
      </c>
      <c r="I347" s="15">
        <v>4.88</v>
      </c>
      <c r="J347" s="15">
        <f>'Базовые цены с учетом расхода'!I23</f>
        <v>31.93472</v>
      </c>
      <c r="K347" s="1" t="s">
        <v>32</v>
      </c>
      <c r="L347" s="1" t="s">
        <v>33</v>
      </c>
      <c r="N347" s="53">
        <f>'Базовые цены с учетом расхода'!F23</f>
        <v>0</v>
      </c>
    </row>
    <row r="348" spans="1:14" ht="10.5">
      <c r="A348" s="43"/>
      <c r="B348" s="41"/>
      <c r="C348" s="43"/>
      <c r="D348" s="16">
        <f>'Базовые цены за единицу'!C23</f>
        <v>50.36</v>
      </c>
      <c r="E348" s="16">
        <f>'Базовые цены за единицу'!E23</f>
        <v>0.11</v>
      </c>
      <c r="F348" s="53"/>
      <c r="G348" s="53"/>
      <c r="H348" s="13">
        <f>'Базовые цены с учетом расхода'!E23</f>
        <v>1</v>
      </c>
      <c r="I348" s="1">
        <v>0.01</v>
      </c>
      <c r="J348" s="1">
        <f>'Базовые цены с учетом расхода'!K23</f>
        <v>0.06544</v>
      </c>
      <c r="K348" s="1" t="s">
        <v>34</v>
      </c>
      <c r="L348" s="1" t="s">
        <v>35</v>
      </c>
      <c r="N348" s="53"/>
    </row>
    <row r="349" ht="10.5">
      <c r="B349" s="21" t="s">
        <v>104</v>
      </c>
    </row>
    <row r="350" spans="2:10" ht="10.5">
      <c r="B350" s="55" t="s">
        <v>105</v>
      </c>
      <c r="C350" s="55"/>
      <c r="D350" s="55"/>
      <c r="E350" s="55"/>
      <c r="F350" s="55"/>
      <c r="G350" s="55"/>
      <c r="H350" s="55"/>
      <c r="I350" s="55"/>
      <c r="J350" s="55"/>
    </row>
    <row r="351" spans="2:6" ht="10.5" hidden="1">
      <c r="B351" s="17" t="s">
        <v>36</v>
      </c>
      <c r="F351" s="1">
        <v>330</v>
      </c>
    </row>
    <row r="352" spans="2:6" ht="10.5" hidden="1">
      <c r="B352" s="17" t="s">
        <v>37</v>
      </c>
      <c r="F352" s="1">
        <v>14</v>
      </c>
    </row>
    <row r="353" spans="2:6" ht="10.5" hidden="1">
      <c r="B353" s="17" t="s">
        <v>38</v>
      </c>
      <c r="F353" s="1">
        <v>1</v>
      </c>
    </row>
    <row r="354" ht="10.5" hidden="1">
      <c r="B354" s="17" t="s">
        <v>39</v>
      </c>
    </row>
    <row r="355" ht="21" hidden="1">
      <c r="B355" s="17" t="s">
        <v>40</v>
      </c>
    </row>
    <row r="356" spans="2:11" ht="21" hidden="1">
      <c r="B356" s="17" t="s">
        <v>41</v>
      </c>
      <c r="C356" s="18"/>
      <c r="K356" s="1" t="s">
        <v>42</v>
      </c>
    </row>
    <row r="357" ht="10.5" hidden="1">
      <c r="B357" s="17" t="s">
        <v>43</v>
      </c>
    </row>
    <row r="358" ht="21" hidden="1">
      <c r="B358" s="17" t="s">
        <v>44</v>
      </c>
    </row>
    <row r="359" ht="10.5" hidden="1">
      <c r="B359" s="17" t="s">
        <v>45</v>
      </c>
    </row>
    <row r="360" spans="2:12" ht="10.5" hidden="1">
      <c r="B360" s="17" t="s">
        <v>46</v>
      </c>
      <c r="C360" s="1">
        <v>105</v>
      </c>
      <c r="F360" s="13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348</v>
      </c>
      <c r="L360" s="4" t="s">
        <v>47</v>
      </c>
    </row>
    <row r="361" spans="2:12" ht="10.5" hidden="1">
      <c r="B361" s="17" t="s">
        <v>48</v>
      </c>
      <c r="C361" s="1">
        <v>105</v>
      </c>
      <c r="F361" s="13">
        <f>IF('Базовые цены с учетом расхода'!P23&gt;0,'Базовые цены с учетом расхода'!P23,IF('Базовые цены с учетом расхода'!P23&lt;0,'Базовые цены с учетом расхода'!P23,""))</f>
        <v>346</v>
      </c>
      <c r="L361" s="4" t="s">
        <v>49</v>
      </c>
    </row>
    <row r="362" spans="2:12" ht="10.5" hidden="1">
      <c r="B362" s="17" t="s">
        <v>50</v>
      </c>
      <c r="C362" s="1">
        <v>105</v>
      </c>
      <c r="F362" s="13">
        <f>IF('Базовые цены с учетом расхода'!Q23&gt;0,'Базовые цены с учетом расхода'!Q23,IF('Базовые цены с учетом расхода'!Q23&lt;0,'Базовые цены с учетом расхода'!Q23,""))</f>
        <v>1</v>
      </c>
      <c r="L362" s="4" t="s">
        <v>51</v>
      </c>
    </row>
    <row r="363" spans="2:12" ht="10.5" hidden="1">
      <c r="B363" s="17" t="s">
        <v>52</v>
      </c>
      <c r="C363" s="1">
        <v>55</v>
      </c>
      <c r="F363" s="13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182</v>
      </c>
      <c r="L363" s="4" t="s">
        <v>53</v>
      </c>
    </row>
    <row r="364" spans="2:12" ht="10.5" hidden="1">
      <c r="B364" s="17" t="s">
        <v>54</v>
      </c>
      <c r="C364" s="1">
        <v>55</v>
      </c>
      <c r="F364" s="13">
        <f>IF('Базовые цены с учетом расхода'!R23&gt;0,'Базовые цены с учетом расхода'!R23,IF('Базовые цены с учетом расхода'!R23&lt;0,'Базовые цены с учетом расхода'!R23,""))</f>
        <v>181</v>
      </c>
      <c r="L364" s="4" t="s">
        <v>55</v>
      </c>
    </row>
    <row r="365" spans="2:12" ht="10.5" hidden="1">
      <c r="B365" s="17" t="s">
        <v>56</v>
      </c>
      <c r="F365" s="13">
        <f>IF('Базовые цены с учетом расхода'!S23&gt;0,'Базовые цены с учетом расхода'!S23,IF('Базовые цены с учетом расхода'!S23&lt;0,'Базовые цены с учетом расхода'!S23,""))</f>
      </c>
      <c r="L365" s="4" t="s">
        <v>57</v>
      </c>
    </row>
    <row r="366" spans="1:10" ht="10.5">
      <c r="A366" s="19"/>
      <c r="B366" s="19"/>
      <c r="C366" s="19"/>
      <c r="D366" s="19"/>
      <c r="E366" s="19"/>
      <c r="F366" s="19"/>
      <c r="G366" s="19"/>
      <c r="H366" s="19"/>
      <c r="I366" s="19"/>
      <c r="J366" s="19"/>
    </row>
    <row r="367" spans="1:14" ht="10.5">
      <c r="A367" s="42" t="s">
        <v>106</v>
      </c>
      <c r="B367" s="41" t="s">
        <v>107</v>
      </c>
      <c r="C367" s="43">
        <v>0.8</v>
      </c>
      <c r="D367" s="12">
        <f>'Базовые цены за единицу'!B24</f>
        <v>46.05</v>
      </c>
      <c r="E367" s="12">
        <f>'Базовые цены за единицу'!D24</f>
        <v>23.46</v>
      </c>
      <c r="F367" s="53">
        <f>'Базовые цены с учетом расхода'!B24</f>
        <v>37</v>
      </c>
      <c r="G367" s="53">
        <f>'Базовые цены с учетом расхода'!C24</f>
        <v>18</v>
      </c>
      <c r="H367" s="14">
        <f>'Базовые цены с учетом расхода'!D24</f>
        <v>19</v>
      </c>
      <c r="I367" s="15">
        <v>2.2914</v>
      </c>
      <c r="J367" s="15">
        <f>'Базовые цены с учетом расхода'!I24</f>
        <v>1.83312</v>
      </c>
      <c r="K367" s="1" t="s">
        <v>32</v>
      </c>
      <c r="L367" s="1" t="s">
        <v>33</v>
      </c>
      <c r="N367" s="53">
        <f>'Базовые цены с учетом расхода'!F24</f>
        <v>0</v>
      </c>
    </row>
    <row r="368" spans="1:14" ht="10.5">
      <c r="A368" s="43"/>
      <c r="B368" s="41"/>
      <c r="C368" s="43"/>
      <c r="D368" s="16">
        <f>'Базовые цены за единицу'!C24</f>
        <v>22.59</v>
      </c>
      <c r="E368" s="16">
        <f>'Базовые цены за единицу'!E24</f>
        <v>6.28</v>
      </c>
      <c r="F368" s="53"/>
      <c r="G368" s="53"/>
      <c r="H368" s="13">
        <f>'Базовые цены с учетом расхода'!E24</f>
        <v>5</v>
      </c>
      <c r="I368" s="1">
        <v>0.516</v>
      </c>
      <c r="J368" s="1">
        <f>'Базовые цены с учетом расхода'!K24</f>
        <v>0.4128</v>
      </c>
      <c r="K368" s="1" t="s">
        <v>34</v>
      </c>
      <c r="L368" s="1" t="s">
        <v>35</v>
      </c>
      <c r="N368" s="53"/>
    </row>
    <row r="369" spans="2:6" ht="10.5" hidden="1">
      <c r="B369" s="17" t="s">
        <v>36</v>
      </c>
      <c r="F369" s="1">
        <v>18</v>
      </c>
    </row>
    <row r="370" spans="2:6" ht="10.5" hidden="1">
      <c r="B370" s="17" t="s">
        <v>37</v>
      </c>
      <c r="F370" s="1">
        <v>19</v>
      </c>
    </row>
    <row r="371" spans="2:6" ht="10.5" hidden="1">
      <c r="B371" s="17" t="s">
        <v>38</v>
      </c>
      <c r="F371" s="1">
        <v>5</v>
      </c>
    </row>
    <row r="372" ht="10.5" hidden="1">
      <c r="B372" s="17" t="s">
        <v>39</v>
      </c>
    </row>
    <row r="373" ht="21" hidden="1">
      <c r="B373" s="17" t="s">
        <v>40</v>
      </c>
    </row>
    <row r="374" spans="2:11" ht="21" hidden="1">
      <c r="B374" s="17" t="s">
        <v>41</v>
      </c>
      <c r="C374" s="18"/>
      <c r="K374" s="1" t="s">
        <v>42</v>
      </c>
    </row>
    <row r="375" ht="10.5" hidden="1">
      <c r="B375" s="17" t="s">
        <v>43</v>
      </c>
    </row>
    <row r="376" ht="21" hidden="1">
      <c r="B376" s="17" t="s">
        <v>44</v>
      </c>
    </row>
    <row r="377" ht="10.5" hidden="1">
      <c r="B377" s="17" t="s">
        <v>45</v>
      </c>
    </row>
    <row r="378" spans="2:12" ht="10.5" hidden="1">
      <c r="B378" s="17" t="s">
        <v>46</v>
      </c>
      <c r="C378" s="1">
        <v>66</v>
      </c>
      <c r="F378" s="13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15</v>
      </c>
      <c r="L378" s="4" t="s">
        <v>47</v>
      </c>
    </row>
    <row r="379" spans="2:12" ht="10.5" hidden="1">
      <c r="B379" s="17" t="s">
        <v>48</v>
      </c>
      <c r="C379" s="1">
        <v>66</v>
      </c>
      <c r="F379" s="13">
        <f>IF('Базовые цены с учетом расхода'!P24&gt;0,'Базовые цены с учетом расхода'!P24,IF('Базовые цены с учетом расхода'!P24&lt;0,'Базовые цены с учетом расхода'!P24,""))</f>
        <v>12</v>
      </c>
      <c r="L379" s="4" t="s">
        <v>49</v>
      </c>
    </row>
    <row r="380" spans="2:12" ht="10.5" hidden="1">
      <c r="B380" s="17" t="s">
        <v>50</v>
      </c>
      <c r="C380" s="1">
        <v>66</v>
      </c>
      <c r="F380" s="13">
        <f>IF('Базовые цены с учетом расхода'!Q24&gt;0,'Базовые цены с учетом расхода'!Q24,IF('Базовые цены с учетом расхода'!Q24&lt;0,'Базовые цены с учетом расхода'!Q24,""))</f>
        <v>3</v>
      </c>
      <c r="L380" s="4" t="s">
        <v>51</v>
      </c>
    </row>
    <row r="381" spans="2:12" ht="10.5" hidden="1">
      <c r="B381" s="17" t="s">
        <v>52</v>
      </c>
      <c r="F381" s="13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</c>
      <c r="L381" s="4" t="s">
        <v>53</v>
      </c>
    </row>
    <row r="382" spans="2:12" ht="10.5" hidden="1">
      <c r="B382" s="17" t="s">
        <v>54</v>
      </c>
      <c r="F382" s="13">
        <f>IF('Базовые цены с учетом расхода'!R24&gt;0,'Базовые цены с учетом расхода'!R24,IF('Базовые цены с учетом расхода'!R24&lt;0,'Базовые цены с учетом расхода'!R24,""))</f>
      </c>
      <c r="L382" s="4" t="s">
        <v>55</v>
      </c>
    </row>
    <row r="383" spans="2:12" ht="10.5" hidden="1">
      <c r="B383" s="17" t="s">
        <v>56</v>
      </c>
      <c r="F383" s="13">
        <f>IF('Базовые цены с учетом расхода'!S24&gt;0,'Базовые цены с учетом расхода'!S24,IF('Базовые цены с учетом расхода'!S24&lt;0,'Базовые цены с учетом расхода'!S24,""))</f>
      </c>
      <c r="L383" s="4" t="s">
        <v>57</v>
      </c>
    </row>
    <row r="384" spans="1:10" ht="10.5">
      <c r="A384" s="19"/>
      <c r="B384" s="19"/>
      <c r="C384" s="19"/>
      <c r="D384" s="19"/>
      <c r="E384" s="19"/>
      <c r="F384" s="19"/>
      <c r="G384" s="19"/>
      <c r="H384" s="19"/>
      <c r="I384" s="19"/>
      <c r="J384" s="19"/>
    </row>
    <row r="385" spans="2:18" ht="10.5">
      <c r="B385" s="9" t="s">
        <v>108</v>
      </c>
      <c r="E385" s="57"/>
      <c r="F385" s="56">
        <f>'Базовые концовки'!F7</f>
        <v>97528</v>
      </c>
      <c r="G385" s="56">
        <f>'Базовые концовки'!G7</f>
        <v>9644</v>
      </c>
      <c r="H385" s="24">
        <f>'Базовые концовки'!H7</f>
        <v>25112</v>
      </c>
      <c r="I385" s="43"/>
      <c r="J385" s="25">
        <f>'Базовые концовки'!J7</f>
        <v>847.68669</v>
      </c>
      <c r="N385" s="56">
        <f>'Базовые концовки'!L7</f>
        <v>62772</v>
      </c>
      <c r="R385" s="56">
        <f>'Базовые концовки'!M7</f>
        <v>0</v>
      </c>
    </row>
    <row r="386" spans="5:18" ht="10.5">
      <c r="E386" s="57"/>
      <c r="F386" s="56"/>
      <c r="G386" s="56"/>
      <c r="H386" s="23">
        <f>'Базовые концовки'!I7</f>
        <v>2848</v>
      </c>
      <c r="I386" s="43"/>
      <c r="J386" s="8">
        <f>'Базовые концовки'!K7</f>
        <v>233.58237</v>
      </c>
      <c r="N386" s="56"/>
      <c r="R386" s="56"/>
    </row>
    <row r="387" spans="2:18" ht="10.5" hidden="1">
      <c r="B387" s="9" t="s">
        <v>109</v>
      </c>
      <c r="D387" s="22"/>
      <c r="F387" s="23">
        <f>'Базовые концовки'!F8</f>
        <v>0</v>
      </c>
      <c r="G387" s="23">
        <f>'Базовые концовки'!G8</f>
        <v>0</v>
      </c>
      <c r="H387" s="23">
        <f>'Базовые концовки'!H8</f>
        <v>0</v>
      </c>
      <c r="J387" s="8">
        <f>'Базовые концовки'!J8</f>
        <v>0</v>
      </c>
      <c r="N387" s="23">
        <f>'Базовые концовки'!L8</f>
        <v>0</v>
      </c>
      <c r="R387" s="23">
        <f>'Базовые концовки'!M8</f>
        <v>0</v>
      </c>
    </row>
    <row r="388" spans="2:18" ht="10.5" hidden="1">
      <c r="B388" s="9" t="s">
        <v>110</v>
      </c>
      <c r="D388" s="22"/>
      <c r="F388" s="23">
        <f>'Базовые концовки'!F9</f>
        <v>0</v>
      </c>
      <c r="G388" s="23"/>
      <c r="H388" s="23"/>
      <c r="J388" s="8"/>
      <c r="N388" s="23"/>
      <c r="R388" s="23"/>
    </row>
    <row r="389" spans="2:18" ht="10.5" hidden="1">
      <c r="B389" s="9" t="s">
        <v>111</v>
      </c>
      <c r="D389" s="22"/>
      <c r="F389" s="23">
        <f>'Базовые концовки'!F10</f>
        <v>0</v>
      </c>
      <c r="G389" s="23"/>
      <c r="H389" s="23"/>
      <c r="J389" s="8"/>
      <c r="N389" s="23"/>
      <c r="R389" s="23"/>
    </row>
    <row r="390" spans="2:18" ht="10.5" hidden="1">
      <c r="B390" s="9" t="s">
        <v>112</v>
      </c>
      <c r="D390" s="22"/>
      <c r="F390" s="23">
        <f>'Базовые концовки'!F11</f>
        <v>0</v>
      </c>
      <c r="G390" s="23"/>
      <c r="H390" s="23"/>
      <c r="J390" s="8"/>
      <c r="N390" s="23"/>
      <c r="R390" s="23"/>
    </row>
    <row r="391" spans="2:18" ht="10.5" hidden="1">
      <c r="B391" s="9" t="s">
        <v>113</v>
      </c>
      <c r="D391" s="22"/>
      <c r="F391" s="23">
        <f>'Базовые концовки'!F12</f>
        <v>0</v>
      </c>
      <c r="G391" s="23"/>
      <c r="H391" s="23"/>
      <c r="J391" s="8"/>
      <c r="N391" s="23"/>
      <c r="R391" s="23"/>
    </row>
    <row r="392" spans="2:18" ht="10.5" hidden="1">
      <c r="B392" s="9" t="s">
        <v>114</v>
      </c>
      <c r="D392" s="22"/>
      <c r="F392" s="23">
        <f>'Базовые концовки'!F13</f>
        <v>0</v>
      </c>
      <c r="G392" s="23"/>
      <c r="H392" s="23"/>
      <c r="J392" s="8"/>
      <c r="N392" s="23"/>
      <c r="R392" s="23"/>
    </row>
    <row r="393" spans="2:18" ht="10.5" hidden="1">
      <c r="B393" s="9" t="s">
        <v>115</v>
      </c>
      <c r="D393" s="22"/>
      <c r="F393" s="23">
        <f>'Базовые концовки'!F14</f>
        <v>0</v>
      </c>
      <c r="G393" s="23"/>
      <c r="H393" s="23"/>
      <c r="J393" s="8"/>
      <c r="N393" s="23"/>
      <c r="R393" s="23"/>
    </row>
    <row r="394" spans="2:18" ht="10.5" hidden="1">
      <c r="B394" s="9" t="s">
        <v>116</v>
      </c>
      <c r="D394" s="22"/>
      <c r="F394" s="23">
        <f>'Базовые концовки'!F15</f>
        <v>0</v>
      </c>
      <c r="G394" s="23"/>
      <c r="H394" s="23"/>
      <c r="J394" s="8"/>
      <c r="N394" s="23"/>
      <c r="R394" s="23"/>
    </row>
    <row r="395" spans="2:18" ht="10.5" hidden="1">
      <c r="B395" s="9" t="s">
        <v>117</v>
      </c>
      <c r="D395" s="22"/>
      <c r="F395" s="23">
        <f>'Базовые концовки'!F16</f>
        <v>0</v>
      </c>
      <c r="G395" s="23"/>
      <c r="H395" s="23"/>
      <c r="J395" s="8"/>
      <c r="N395" s="23"/>
      <c r="R395" s="23"/>
    </row>
    <row r="396" spans="2:18" ht="10.5" hidden="1">
      <c r="B396" s="9" t="s">
        <v>118</v>
      </c>
      <c r="D396" s="22"/>
      <c r="F396" s="23">
        <f>'Базовые концовки'!F17</f>
        <v>0</v>
      </c>
      <c r="G396" s="23"/>
      <c r="H396" s="23"/>
      <c r="J396" s="8"/>
      <c r="N396" s="23"/>
      <c r="R396" s="23"/>
    </row>
    <row r="397" spans="2:18" ht="10.5" hidden="1">
      <c r="B397" s="9" t="s">
        <v>119</v>
      </c>
      <c r="D397" s="22"/>
      <c r="F397" s="23">
        <f>'Базовые концовки'!F18</f>
        <v>0</v>
      </c>
      <c r="G397" s="23">
        <f>'Базовые концовки'!G18</f>
        <v>0</v>
      </c>
      <c r="H397" s="23">
        <f>'Базовые концовки'!H18</f>
        <v>0</v>
      </c>
      <c r="J397" s="8">
        <f>'Базовые концовки'!J18</f>
        <v>0</v>
      </c>
      <c r="N397" s="23">
        <f>'Базовые концовки'!L18</f>
        <v>0</v>
      </c>
      <c r="R397" s="23">
        <f>'Базовые концовки'!M18</f>
        <v>0</v>
      </c>
    </row>
    <row r="398" spans="2:18" ht="10.5" hidden="1">
      <c r="B398" s="9" t="s">
        <v>120</v>
      </c>
      <c r="D398" s="22"/>
      <c r="F398" s="23"/>
      <c r="G398" s="23"/>
      <c r="H398" s="23"/>
      <c r="J398" s="8"/>
      <c r="N398" s="23"/>
      <c r="R398" s="23"/>
    </row>
    <row r="399" spans="2:18" ht="10.5" hidden="1">
      <c r="B399" s="9" t="s">
        <v>121</v>
      </c>
      <c r="D399" s="22"/>
      <c r="F399" s="23"/>
      <c r="G399" s="23">
        <f>'Базовые концовки'!G20</f>
        <v>0</v>
      </c>
      <c r="H399" s="23"/>
      <c r="J399" s="8"/>
      <c r="N399" s="23"/>
      <c r="R399" s="23"/>
    </row>
    <row r="400" spans="2:18" ht="10.5" hidden="1">
      <c r="B400" s="9" t="s">
        <v>122</v>
      </c>
      <c r="D400" s="22"/>
      <c r="F400" s="23">
        <f>'Базовые концовки'!F21</f>
        <v>0</v>
      </c>
      <c r="G400" s="23"/>
      <c r="H400" s="23"/>
      <c r="J400" s="8"/>
      <c r="N400" s="23"/>
      <c r="R400" s="23"/>
    </row>
    <row r="401" spans="2:18" ht="10.5" hidden="1">
      <c r="B401" s="9" t="s">
        <v>123</v>
      </c>
      <c r="D401" s="22"/>
      <c r="F401" s="23">
        <f>'Базовые концовки'!F22</f>
        <v>0</v>
      </c>
      <c r="G401" s="23"/>
      <c r="H401" s="23"/>
      <c r="J401" s="8"/>
      <c r="N401" s="23"/>
      <c r="R401" s="23"/>
    </row>
    <row r="402" spans="2:18" ht="10.5" hidden="1">
      <c r="B402" s="9" t="s">
        <v>124</v>
      </c>
      <c r="D402" s="22"/>
      <c r="F402" s="23">
        <f>'Базовые концовки'!F23</f>
        <v>0</v>
      </c>
      <c r="G402" s="23"/>
      <c r="H402" s="23"/>
      <c r="J402" s="8"/>
      <c r="N402" s="23"/>
      <c r="R402" s="23"/>
    </row>
    <row r="403" spans="2:18" ht="10.5" hidden="1">
      <c r="B403" s="9" t="s">
        <v>125</v>
      </c>
      <c r="D403" s="22"/>
      <c r="F403" s="23">
        <f>'Базовые концовки'!F24</f>
        <v>0</v>
      </c>
      <c r="G403" s="23"/>
      <c r="H403" s="23"/>
      <c r="J403" s="8"/>
      <c r="N403" s="23"/>
      <c r="R403" s="23"/>
    </row>
    <row r="404" spans="2:18" ht="10.5" hidden="1">
      <c r="B404" s="9" t="s">
        <v>126</v>
      </c>
      <c r="D404" s="22"/>
      <c r="F404" s="23">
        <f>'Базовые концовки'!F25</f>
        <v>0</v>
      </c>
      <c r="G404" s="23"/>
      <c r="H404" s="23"/>
      <c r="J404" s="8"/>
      <c r="N404" s="23"/>
      <c r="R404" s="23"/>
    </row>
    <row r="405" spans="2:18" ht="10.5" hidden="1">
      <c r="B405" s="9" t="s">
        <v>117</v>
      </c>
      <c r="D405" s="22"/>
      <c r="F405" s="23">
        <f>'Базовые концовки'!F26</f>
        <v>0</v>
      </c>
      <c r="G405" s="23"/>
      <c r="H405" s="23"/>
      <c r="J405" s="8"/>
      <c r="N405" s="23"/>
      <c r="R405" s="23"/>
    </row>
    <row r="406" spans="2:18" ht="10.5" hidden="1">
      <c r="B406" s="9" t="s">
        <v>127</v>
      </c>
      <c r="D406" s="22"/>
      <c r="F406" s="23">
        <f>'Базовые концовки'!F27</f>
        <v>0</v>
      </c>
      <c r="G406" s="23"/>
      <c r="H406" s="23"/>
      <c r="J406" s="8"/>
      <c r="N406" s="23"/>
      <c r="R406" s="23"/>
    </row>
    <row r="407" spans="2:18" ht="10.5">
      <c r="B407" s="9" t="s">
        <v>128</v>
      </c>
      <c r="E407" s="57"/>
      <c r="F407" s="56">
        <f>'Базовые концовки'!F28</f>
        <v>97528</v>
      </c>
      <c r="G407" s="56">
        <f>'Базовые концовки'!G28</f>
        <v>9644</v>
      </c>
      <c r="H407" s="24">
        <f>'Базовые концовки'!H28</f>
        <v>25112</v>
      </c>
      <c r="I407" s="43"/>
      <c r="J407" s="25">
        <f>'Базовые концовки'!J28</f>
        <v>847.68669</v>
      </c>
      <c r="N407" s="56">
        <f>'Базовые концовки'!L28</f>
        <v>62772</v>
      </c>
      <c r="R407" s="56">
        <f>'Базовые концовки'!M28</f>
        <v>0</v>
      </c>
    </row>
    <row r="408" spans="5:18" ht="10.5">
      <c r="E408" s="57"/>
      <c r="F408" s="56"/>
      <c r="G408" s="56"/>
      <c r="H408" s="23">
        <f>'Базовые концовки'!I28</f>
        <v>2848</v>
      </c>
      <c r="I408" s="43"/>
      <c r="J408" s="8">
        <f>'Базовые концовки'!K28</f>
        <v>233.58237</v>
      </c>
      <c r="N408" s="56"/>
      <c r="R408" s="56"/>
    </row>
    <row r="409" spans="2:18" ht="10.5" hidden="1">
      <c r="B409" s="9" t="s">
        <v>120</v>
      </c>
      <c r="D409" s="22"/>
      <c r="F409" s="23"/>
      <c r="G409" s="23"/>
      <c r="H409" s="23"/>
      <c r="J409" s="8"/>
      <c r="N409" s="23"/>
      <c r="R409" s="23"/>
    </row>
    <row r="410" spans="2:18" ht="10.5">
      <c r="B410" s="9" t="s">
        <v>129</v>
      </c>
      <c r="E410" s="22"/>
      <c r="F410" s="23">
        <f>'Базовые концовки'!F30</f>
        <v>167</v>
      </c>
      <c r="G410" s="23"/>
      <c r="H410" s="23"/>
      <c r="J410" s="8"/>
      <c r="N410" s="23"/>
      <c r="R410" s="23"/>
    </row>
    <row r="411" spans="2:18" ht="10.5" hidden="1">
      <c r="B411" s="9" t="s">
        <v>124</v>
      </c>
      <c r="D411" s="22"/>
      <c r="F411" s="23">
        <f>'Базовые концовки'!F31</f>
        <v>0</v>
      </c>
      <c r="G411" s="23"/>
      <c r="H411" s="23"/>
      <c r="J411" s="8"/>
      <c r="N411" s="23"/>
      <c r="R411" s="23"/>
    </row>
    <row r="412" spans="2:18" ht="52.5">
      <c r="B412" s="38" t="s">
        <v>130</v>
      </c>
      <c r="E412" s="22"/>
      <c r="F412" s="23">
        <f>'Базовые концовки'!F32</f>
        <v>13412</v>
      </c>
      <c r="G412" s="23"/>
      <c r="H412" s="23"/>
      <c r="J412" s="8"/>
      <c r="N412" s="23"/>
      <c r="R412" s="23"/>
    </row>
    <row r="413" spans="2:18" ht="42">
      <c r="B413" s="38" t="s">
        <v>131</v>
      </c>
      <c r="E413" s="22"/>
      <c r="F413" s="23">
        <f>'Базовые концовки'!F33</f>
        <v>9328</v>
      </c>
      <c r="G413" s="23"/>
      <c r="H413" s="23"/>
      <c r="J413" s="8"/>
      <c r="N413" s="23"/>
      <c r="R413" s="23"/>
    </row>
    <row r="414" spans="2:18" ht="10.5">
      <c r="B414" s="9" t="s">
        <v>132</v>
      </c>
      <c r="E414" s="22"/>
      <c r="F414" s="23">
        <f>'Базовые концовки'!F34</f>
        <v>120268</v>
      </c>
      <c r="G414" s="23"/>
      <c r="H414" s="23"/>
      <c r="J414" s="8"/>
      <c r="N414" s="23"/>
      <c r="R414" s="23"/>
    </row>
    <row r="415" spans="2:18" ht="10.5" hidden="1">
      <c r="B415" s="9" t="s">
        <v>133</v>
      </c>
      <c r="D415" s="22"/>
      <c r="F415" s="23">
        <f>'Базовые концовки'!F35</f>
        <v>0</v>
      </c>
      <c r="G415" s="23">
        <f>'Базовые концовки'!G35</f>
        <v>0</v>
      </c>
      <c r="H415" s="23">
        <f>'Базовые концовки'!H35</f>
        <v>0</v>
      </c>
      <c r="J415" s="8">
        <f>'Базовые концовки'!J35</f>
        <v>0</v>
      </c>
      <c r="N415" s="23">
        <f>'Базовые концовки'!L35</f>
        <v>0</v>
      </c>
      <c r="R415" s="23">
        <f>'Базовые концовки'!M35</f>
        <v>0</v>
      </c>
    </row>
    <row r="416" spans="2:18" ht="10.5" hidden="1">
      <c r="B416" s="9" t="s">
        <v>124</v>
      </c>
      <c r="D416" s="22"/>
      <c r="F416" s="23">
        <f>'Базовые концовки'!F36</f>
        <v>0</v>
      </c>
      <c r="G416" s="23"/>
      <c r="H416" s="23"/>
      <c r="J416" s="8"/>
      <c r="N416" s="23"/>
      <c r="R416" s="23"/>
    </row>
    <row r="417" spans="2:18" ht="10.5" hidden="1">
      <c r="B417" s="9" t="s">
        <v>125</v>
      </c>
      <c r="D417" s="22"/>
      <c r="F417" s="23">
        <f>'Базовые концовки'!F37</f>
        <v>0</v>
      </c>
      <c r="G417" s="23"/>
      <c r="H417" s="23"/>
      <c r="J417" s="8"/>
      <c r="N417" s="23"/>
      <c r="R417" s="23"/>
    </row>
    <row r="418" spans="2:18" ht="10.5" hidden="1">
      <c r="B418" s="9" t="s">
        <v>126</v>
      </c>
      <c r="D418" s="22"/>
      <c r="F418" s="23">
        <f>'Базовые концовки'!F38</f>
        <v>0</v>
      </c>
      <c r="G418" s="23"/>
      <c r="H418" s="23"/>
      <c r="J418" s="8"/>
      <c r="N418" s="23"/>
      <c r="R418" s="23"/>
    </row>
    <row r="419" spans="2:18" ht="10.5" hidden="1">
      <c r="B419" s="9" t="s">
        <v>134</v>
      </c>
      <c r="D419" s="22"/>
      <c r="F419" s="23">
        <f>'Базовые концовки'!F39</f>
        <v>0</v>
      </c>
      <c r="G419" s="23"/>
      <c r="H419" s="23"/>
      <c r="J419" s="8"/>
      <c r="N419" s="23"/>
      <c r="R419" s="23"/>
    </row>
    <row r="420" spans="2:18" ht="10.5" hidden="1">
      <c r="B420" s="9" t="s">
        <v>135</v>
      </c>
      <c r="D420" s="22"/>
      <c r="F420" s="23">
        <f>'Базовые концовки'!F40</f>
        <v>0</v>
      </c>
      <c r="G420" s="23">
        <f>'Базовые концовки'!G40</f>
        <v>0</v>
      </c>
      <c r="H420" s="23">
        <f>'Базовые концовки'!H40</f>
        <v>0</v>
      </c>
      <c r="J420" s="8">
        <f>'Базовые концовки'!J40</f>
        <v>0</v>
      </c>
      <c r="N420" s="23">
        <f>'Базовые концовки'!L40</f>
        <v>0</v>
      </c>
      <c r="R420" s="23">
        <f>'Базовые концовки'!M40</f>
        <v>0</v>
      </c>
    </row>
    <row r="421" spans="2:18" ht="10.5" hidden="1">
      <c r="B421" s="9" t="s">
        <v>120</v>
      </c>
      <c r="D421" s="22"/>
      <c r="F421" s="23"/>
      <c r="G421" s="23"/>
      <c r="H421" s="23"/>
      <c r="J421" s="8"/>
      <c r="N421" s="23"/>
      <c r="R421" s="23"/>
    </row>
    <row r="422" spans="2:18" ht="10.5" hidden="1">
      <c r="B422" s="9" t="s">
        <v>136</v>
      </c>
      <c r="D422" s="22"/>
      <c r="F422" s="23">
        <f>'Базовые концовки'!F42</f>
        <v>0</v>
      </c>
      <c r="G422" s="23"/>
      <c r="H422" s="23"/>
      <c r="J422" s="8"/>
      <c r="N422" s="23"/>
      <c r="R422" s="23"/>
    </row>
    <row r="423" spans="2:18" ht="10.5" hidden="1">
      <c r="B423" s="9" t="s">
        <v>124</v>
      </c>
      <c r="D423" s="22"/>
      <c r="F423" s="23">
        <f>'Базовые концовки'!F43</f>
        <v>0</v>
      </c>
      <c r="G423" s="23"/>
      <c r="H423" s="23"/>
      <c r="J423" s="8"/>
      <c r="N423" s="23"/>
      <c r="R423" s="23"/>
    </row>
    <row r="424" spans="2:18" ht="10.5" hidden="1">
      <c r="B424" s="9" t="s">
        <v>125</v>
      </c>
      <c r="D424" s="22"/>
      <c r="F424" s="23">
        <f>'Базовые концовки'!F44</f>
        <v>0</v>
      </c>
      <c r="G424" s="23"/>
      <c r="H424" s="23"/>
      <c r="J424" s="8"/>
      <c r="N424" s="23"/>
      <c r="R424" s="23"/>
    </row>
    <row r="425" spans="2:18" ht="10.5" hidden="1">
      <c r="B425" s="9" t="s">
        <v>126</v>
      </c>
      <c r="D425" s="22"/>
      <c r="F425" s="23">
        <f>'Базовые концовки'!F45</f>
        <v>0</v>
      </c>
      <c r="G425" s="23"/>
      <c r="H425" s="23"/>
      <c r="J425" s="8"/>
      <c r="N425" s="23"/>
      <c r="R425" s="23"/>
    </row>
    <row r="426" spans="2:18" ht="10.5" hidden="1">
      <c r="B426" s="9" t="s">
        <v>117</v>
      </c>
      <c r="D426" s="22"/>
      <c r="F426" s="23">
        <f>'Базовые концовки'!F46</f>
        <v>0</v>
      </c>
      <c r="G426" s="23"/>
      <c r="H426" s="23"/>
      <c r="J426" s="8"/>
      <c r="N426" s="23"/>
      <c r="R426" s="23"/>
    </row>
    <row r="427" spans="2:18" ht="10.5" hidden="1">
      <c r="B427" s="9" t="s">
        <v>137</v>
      </c>
      <c r="D427" s="22"/>
      <c r="F427" s="23">
        <f>'Базовые концовки'!F47</f>
        <v>0</v>
      </c>
      <c r="G427" s="23"/>
      <c r="H427" s="23"/>
      <c r="J427" s="8"/>
      <c r="N427" s="23"/>
      <c r="R427" s="23"/>
    </row>
    <row r="428" spans="2:18" ht="10.5" hidden="1">
      <c r="B428" s="9" t="s">
        <v>138</v>
      </c>
      <c r="D428" s="22"/>
      <c r="F428" s="23">
        <f>'Базовые концовки'!F48</f>
        <v>0</v>
      </c>
      <c r="G428" s="23">
        <f>'Базовые концовки'!G48</f>
        <v>0</v>
      </c>
      <c r="H428" s="23">
        <f>'Базовые концовки'!H48</f>
        <v>0</v>
      </c>
      <c r="J428" s="8">
        <f>'Базовые концовки'!J48</f>
        <v>0</v>
      </c>
      <c r="N428" s="23">
        <f>'Базовые концовки'!L48</f>
        <v>0</v>
      </c>
      <c r="R428" s="23">
        <f>'Базовые концовки'!M48</f>
        <v>0</v>
      </c>
    </row>
    <row r="429" spans="2:18" ht="10.5" hidden="1">
      <c r="B429" s="9" t="s">
        <v>124</v>
      </c>
      <c r="D429" s="22"/>
      <c r="F429" s="23">
        <f>'Базовые концовки'!F49</f>
        <v>0</v>
      </c>
      <c r="G429" s="23"/>
      <c r="H429" s="23"/>
      <c r="J429" s="8"/>
      <c r="N429" s="23"/>
      <c r="R429" s="23"/>
    </row>
    <row r="430" spans="2:18" ht="10.5" hidden="1">
      <c r="B430" s="9" t="s">
        <v>125</v>
      </c>
      <c r="D430" s="22"/>
      <c r="F430" s="23">
        <f>'Базовые концовки'!F50</f>
        <v>0</v>
      </c>
      <c r="G430" s="23"/>
      <c r="H430" s="23"/>
      <c r="J430" s="8"/>
      <c r="N430" s="23"/>
      <c r="R430" s="23"/>
    </row>
    <row r="431" spans="2:18" ht="10.5" hidden="1">
      <c r="B431" s="9" t="s">
        <v>126</v>
      </c>
      <c r="D431" s="22"/>
      <c r="F431" s="23">
        <f>'Базовые концовки'!F51</f>
        <v>0</v>
      </c>
      <c r="G431" s="23"/>
      <c r="H431" s="23"/>
      <c r="J431" s="8"/>
      <c r="N431" s="23"/>
      <c r="R431" s="23"/>
    </row>
    <row r="432" spans="2:18" ht="10.5" hidden="1">
      <c r="B432" s="9" t="s">
        <v>139</v>
      </c>
      <c r="D432" s="22"/>
      <c r="F432" s="23">
        <f>'Базовые концовки'!F52</f>
        <v>0</v>
      </c>
      <c r="G432" s="23"/>
      <c r="H432" s="23"/>
      <c r="J432" s="8"/>
      <c r="N432" s="23"/>
      <c r="R432" s="23"/>
    </row>
    <row r="433" spans="2:18" ht="10.5" hidden="1">
      <c r="B433" s="9" t="s">
        <v>140</v>
      </c>
      <c r="D433" s="22"/>
      <c r="F433" s="23">
        <f>'Базовые концовки'!F53</f>
        <v>0</v>
      </c>
      <c r="G433" s="23">
        <f>'Базовые концовки'!G53</f>
        <v>0</v>
      </c>
      <c r="H433" s="23">
        <f>'Базовые концовки'!H53</f>
        <v>0</v>
      </c>
      <c r="J433" s="8">
        <f>'Базовые концовки'!J53</f>
        <v>0</v>
      </c>
      <c r="N433" s="23">
        <f>'Базовые концовки'!L53</f>
        <v>0</v>
      </c>
      <c r="R433" s="23">
        <f>'Базовые концовки'!M53</f>
        <v>0</v>
      </c>
    </row>
    <row r="434" spans="2:18" ht="10.5" hidden="1">
      <c r="B434" s="9" t="s">
        <v>124</v>
      </c>
      <c r="D434" s="22"/>
      <c r="F434" s="23">
        <f>'Базовые концовки'!F54</f>
        <v>0</v>
      </c>
      <c r="G434" s="23"/>
      <c r="H434" s="23"/>
      <c r="J434" s="8"/>
      <c r="N434" s="23"/>
      <c r="R434" s="23"/>
    </row>
    <row r="435" spans="2:18" ht="10.5" hidden="1">
      <c r="B435" s="9" t="s">
        <v>125</v>
      </c>
      <c r="D435" s="22"/>
      <c r="F435" s="23">
        <f>'Базовые концовки'!F55</f>
        <v>0</v>
      </c>
      <c r="G435" s="23"/>
      <c r="H435" s="23"/>
      <c r="J435" s="8"/>
      <c r="N435" s="23"/>
      <c r="R435" s="23"/>
    </row>
    <row r="436" spans="2:18" ht="10.5" hidden="1">
      <c r="B436" s="9" t="s">
        <v>126</v>
      </c>
      <c r="D436" s="22"/>
      <c r="F436" s="23">
        <f>'Базовые концовки'!F56</f>
        <v>0</v>
      </c>
      <c r="G436" s="23"/>
      <c r="H436" s="23"/>
      <c r="J436" s="8"/>
      <c r="N436" s="23"/>
      <c r="R436" s="23"/>
    </row>
    <row r="437" spans="2:18" ht="10.5" hidden="1">
      <c r="B437" s="9" t="s">
        <v>141</v>
      </c>
      <c r="D437" s="22"/>
      <c r="F437" s="23">
        <f>'Базовые концовки'!F57</f>
        <v>0</v>
      </c>
      <c r="G437" s="23"/>
      <c r="H437" s="23"/>
      <c r="J437" s="8"/>
      <c r="N437" s="23"/>
      <c r="R437" s="23"/>
    </row>
    <row r="438" spans="2:18" ht="10.5" hidden="1">
      <c r="B438" s="9" t="s">
        <v>142</v>
      </c>
      <c r="D438" s="22"/>
      <c r="F438" s="23">
        <f>'Базовые концовки'!F58</f>
        <v>0</v>
      </c>
      <c r="G438" s="23">
        <f>'Базовые концовки'!G58</f>
        <v>0</v>
      </c>
      <c r="H438" s="23">
        <f>'Базовые концовки'!H58</f>
        <v>0</v>
      </c>
      <c r="J438" s="8">
        <f>'Базовые концовки'!J58</f>
        <v>0</v>
      </c>
      <c r="N438" s="23">
        <f>'Базовые концовки'!L58</f>
        <v>0</v>
      </c>
      <c r="R438" s="23">
        <f>'Базовые концовки'!M58</f>
        <v>0</v>
      </c>
    </row>
    <row r="439" spans="2:18" ht="10.5" hidden="1">
      <c r="B439" s="9" t="s">
        <v>120</v>
      </c>
      <c r="D439" s="22"/>
      <c r="F439" s="23"/>
      <c r="G439" s="23"/>
      <c r="H439" s="23"/>
      <c r="J439" s="8"/>
      <c r="N439" s="23"/>
      <c r="R439" s="23"/>
    </row>
    <row r="440" spans="2:18" ht="10.5" hidden="1">
      <c r="B440" s="9" t="s">
        <v>143</v>
      </c>
      <c r="D440" s="22"/>
      <c r="F440" s="23">
        <f>'Базовые концовки'!F60</f>
        <v>167</v>
      </c>
      <c r="G440" s="23"/>
      <c r="H440" s="23"/>
      <c r="J440" s="8"/>
      <c r="N440" s="23"/>
      <c r="R440" s="23"/>
    </row>
    <row r="441" spans="2:18" ht="10.5" hidden="1">
      <c r="B441" s="9" t="s">
        <v>124</v>
      </c>
      <c r="D441" s="22"/>
      <c r="F441" s="23">
        <f>'Базовые концовки'!F61</f>
        <v>0</v>
      </c>
      <c r="G441" s="23"/>
      <c r="H441" s="23"/>
      <c r="J441" s="8"/>
      <c r="N441" s="23"/>
      <c r="R441" s="23"/>
    </row>
    <row r="442" spans="2:18" ht="10.5" hidden="1">
      <c r="B442" s="9" t="s">
        <v>144</v>
      </c>
      <c r="D442" s="22"/>
      <c r="F442" s="23">
        <f>'Базовые концовки'!F62</f>
        <v>0</v>
      </c>
      <c r="G442" s="23"/>
      <c r="H442" s="23"/>
      <c r="J442" s="8"/>
      <c r="N442" s="23"/>
      <c r="R442" s="23"/>
    </row>
    <row r="443" spans="2:18" ht="10.5" hidden="1">
      <c r="B443" s="9" t="s">
        <v>126</v>
      </c>
      <c r="D443" s="22"/>
      <c r="F443" s="23">
        <f>'Базовые концовки'!F63</f>
        <v>0</v>
      </c>
      <c r="G443" s="23"/>
      <c r="H443" s="23"/>
      <c r="J443" s="8"/>
      <c r="N443" s="23"/>
      <c r="R443" s="23"/>
    </row>
    <row r="444" spans="2:18" ht="10.5" hidden="1">
      <c r="B444" s="9" t="s">
        <v>145</v>
      </c>
      <c r="D444" s="22"/>
      <c r="F444" s="23">
        <f>'Базовые концовки'!F64</f>
        <v>0</v>
      </c>
      <c r="G444" s="23"/>
      <c r="H444" s="23"/>
      <c r="J444" s="8"/>
      <c r="N444" s="23"/>
      <c r="R444" s="23"/>
    </row>
    <row r="445" spans="2:18" ht="10.5" hidden="1">
      <c r="B445" s="9" t="s">
        <v>146</v>
      </c>
      <c r="D445" s="22"/>
      <c r="F445" s="23">
        <f>'Базовые концовки'!F65</f>
        <v>0</v>
      </c>
      <c r="G445" s="23">
        <f>'Базовые концовки'!G65</f>
        <v>0</v>
      </c>
      <c r="H445" s="23">
        <f>'Базовые концовки'!H65</f>
        <v>0</v>
      </c>
      <c r="J445" s="8">
        <f>'Базовые концовки'!J65</f>
        <v>0</v>
      </c>
      <c r="N445" s="23">
        <f>'Базовые концовки'!L65</f>
        <v>0</v>
      </c>
      <c r="R445" s="23">
        <f>'Базовые концовки'!M65</f>
        <v>0</v>
      </c>
    </row>
    <row r="446" spans="2:18" ht="10.5" hidden="1">
      <c r="B446" s="9" t="s">
        <v>144</v>
      </c>
      <c r="D446" s="22"/>
      <c r="F446" s="23">
        <f>'Базовые концовки'!F66</f>
        <v>0</v>
      </c>
      <c r="G446" s="23"/>
      <c r="H446" s="23"/>
      <c r="J446" s="8"/>
      <c r="N446" s="23"/>
      <c r="R446" s="23"/>
    </row>
    <row r="447" spans="2:18" ht="10.5" hidden="1">
      <c r="B447" s="9" t="s">
        <v>126</v>
      </c>
      <c r="D447" s="22"/>
      <c r="F447" s="23">
        <f>'Базовые концовки'!F67</f>
        <v>0</v>
      </c>
      <c r="G447" s="23"/>
      <c r="H447" s="23"/>
      <c r="J447" s="8"/>
      <c r="N447" s="23"/>
      <c r="R447" s="23"/>
    </row>
    <row r="448" spans="2:18" ht="10.5" hidden="1">
      <c r="B448" s="9" t="s">
        <v>147</v>
      </c>
      <c r="D448" s="22"/>
      <c r="F448" s="23">
        <f>'Базовые концовки'!F68</f>
        <v>0</v>
      </c>
      <c r="G448" s="23"/>
      <c r="H448" s="23"/>
      <c r="J448" s="8"/>
      <c r="N448" s="23"/>
      <c r="R448" s="23"/>
    </row>
    <row r="449" spans="2:18" ht="10.5" hidden="1">
      <c r="B449" s="9" t="s">
        <v>148</v>
      </c>
      <c r="D449" s="22"/>
      <c r="F449" s="23">
        <f>'Базовые концовки'!F69</f>
        <v>0</v>
      </c>
      <c r="G449" s="23">
        <f>'Базовые концовки'!G69</f>
        <v>0</v>
      </c>
      <c r="H449" s="23">
        <f>'Базовые концовки'!H69</f>
        <v>0</v>
      </c>
      <c r="J449" s="8">
        <f>'Базовые концовки'!J69</f>
        <v>0</v>
      </c>
      <c r="N449" s="23">
        <f>'Базовые концовки'!L69</f>
        <v>0</v>
      </c>
      <c r="R449" s="23">
        <f>'Базовые концовки'!M69</f>
        <v>0</v>
      </c>
    </row>
    <row r="450" spans="2:18" ht="10.5" hidden="1">
      <c r="B450" s="9" t="s">
        <v>124</v>
      </c>
      <c r="D450" s="22"/>
      <c r="F450" s="23">
        <f>'Базовые концовки'!F70</f>
        <v>0</v>
      </c>
      <c r="G450" s="23"/>
      <c r="H450" s="23"/>
      <c r="J450" s="8"/>
      <c r="N450" s="23"/>
      <c r="R450" s="23"/>
    </row>
    <row r="451" spans="2:18" ht="10.5" hidden="1">
      <c r="B451" s="9" t="s">
        <v>144</v>
      </c>
      <c r="D451" s="22"/>
      <c r="F451" s="23">
        <f>'Базовые концовки'!F71</f>
        <v>0</v>
      </c>
      <c r="G451" s="23"/>
      <c r="H451" s="23"/>
      <c r="J451" s="8"/>
      <c r="N451" s="23"/>
      <c r="R451" s="23"/>
    </row>
    <row r="452" spans="2:18" ht="10.5" hidden="1">
      <c r="B452" s="9" t="s">
        <v>126</v>
      </c>
      <c r="D452" s="22"/>
      <c r="F452" s="23">
        <f>'Базовые концовки'!F72</f>
        <v>0</v>
      </c>
      <c r="G452" s="23"/>
      <c r="H452" s="23"/>
      <c r="J452" s="8"/>
      <c r="N452" s="23"/>
      <c r="R452" s="23"/>
    </row>
    <row r="453" spans="2:18" ht="10.5" hidden="1">
      <c r="B453" s="9" t="s">
        <v>149</v>
      </c>
      <c r="D453" s="22"/>
      <c r="F453" s="23">
        <f>'Базовые концовки'!F73</f>
        <v>0</v>
      </c>
      <c r="G453" s="23"/>
      <c r="H453" s="23"/>
      <c r="J453" s="8"/>
      <c r="N453" s="23"/>
      <c r="R453" s="23"/>
    </row>
    <row r="454" spans="2:18" ht="10.5" hidden="1">
      <c r="B454" s="9" t="s">
        <v>150</v>
      </c>
      <c r="D454" s="22"/>
      <c r="F454" s="23">
        <f>'Базовые концовки'!F74</f>
        <v>0</v>
      </c>
      <c r="G454" s="23">
        <f>'Базовые концовки'!G74</f>
        <v>0</v>
      </c>
      <c r="H454" s="23">
        <f>'Базовые концовки'!H74</f>
        <v>0</v>
      </c>
      <c r="J454" s="8">
        <f>'Базовые концовки'!J74</f>
        <v>0</v>
      </c>
      <c r="N454" s="23">
        <f>'Базовые концовки'!L74</f>
        <v>0</v>
      </c>
      <c r="R454" s="23">
        <f>'Базовые концовки'!M74</f>
        <v>0</v>
      </c>
    </row>
    <row r="455" spans="2:18" ht="10.5" hidden="1">
      <c r="B455" s="9" t="s">
        <v>124</v>
      </c>
      <c r="D455" s="22"/>
      <c r="F455" s="23">
        <f>'Базовые концовки'!F75</f>
        <v>0</v>
      </c>
      <c r="G455" s="23"/>
      <c r="H455" s="23"/>
      <c r="J455" s="8"/>
      <c r="N455" s="23"/>
      <c r="R455" s="23"/>
    </row>
    <row r="456" spans="2:18" ht="10.5">
      <c r="B456" s="9" t="s">
        <v>151</v>
      </c>
      <c r="E456" s="22"/>
      <c r="F456" s="23">
        <f>'Базовые концовки'!F76</f>
        <v>120268</v>
      </c>
      <c r="G456" s="23">
        <f>'Базовые концовки'!G76</f>
        <v>0</v>
      </c>
      <c r="H456" s="23">
        <f>'Базовые концовки'!H76</f>
        <v>0</v>
      </c>
      <c r="J456" s="8">
        <f>'Базовые концовки'!J76</f>
        <v>0</v>
      </c>
      <c r="N456" s="23">
        <f>'Базовые концовки'!L76</f>
        <v>0</v>
      </c>
      <c r="R456" s="23">
        <f>'Базовые концовки'!M76</f>
        <v>0</v>
      </c>
    </row>
    <row r="457" spans="2:18" ht="10.5" hidden="1">
      <c r="B457" s="9" t="s">
        <v>152</v>
      </c>
      <c r="D457" s="22"/>
      <c r="F457" s="23">
        <f>'Базовые концовки'!F77</f>
        <v>0</v>
      </c>
      <c r="G457" s="23"/>
      <c r="H457" s="23"/>
      <c r="J457" s="8"/>
      <c r="N457" s="23"/>
      <c r="R457" s="23"/>
    </row>
    <row r="458" spans="2:18" ht="10.5">
      <c r="B458" s="9" t="s">
        <v>153</v>
      </c>
      <c r="E458" s="22"/>
      <c r="F458" s="23">
        <f>'Базовые концовки'!F78</f>
        <v>13412</v>
      </c>
      <c r="G458" s="23"/>
      <c r="H458" s="23"/>
      <c r="J458" s="8"/>
      <c r="N458" s="23"/>
      <c r="R458" s="23"/>
    </row>
    <row r="459" spans="2:18" ht="10.5">
      <c r="B459" s="9" t="s">
        <v>154</v>
      </c>
      <c r="E459" s="22"/>
      <c r="F459" s="23">
        <f>'Базовые концовки'!F79</f>
        <v>9328</v>
      </c>
      <c r="G459" s="23"/>
      <c r="H459" s="23"/>
      <c r="J459" s="8"/>
      <c r="N459" s="23"/>
      <c r="R459" s="23"/>
    </row>
    <row r="460" spans="2:18" ht="10.5" hidden="1">
      <c r="B460" s="9" t="s">
        <v>155</v>
      </c>
      <c r="D460" s="22"/>
      <c r="F460" s="23">
        <f>'Базовые концовки'!F80</f>
        <v>0</v>
      </c>
      <c r="G460" s="23"/>
      <c r="H460" s="23"/>
      <c r="J460" s="8"/>
      <c r="N460" s="23">
        <f>'Базовые концовки'!L80</f>
        <v>0</v>
      </c>
      <c r="R460" s="23"/>
    </row>
    <row r="461" spans="2:18" ht="10.5" hidden="1">
      <c r="B461" s="9" t="s">
        <v>156</v>
      </c>
      <c r="E461" s="22"/>
      <c r="F461" s="23">
        <f>'Базовые концовки'!F81</f>
        <v>9644</v>
      </c>
      <c r="G461" s="23"/>
      <c r="H461" s="23"/>
      <c r="J461" s="8"/>
      <c r="N461" s="23"/>
      <c r="R461" s="23"/>
    </row>
    <row r="462" spans="2:18" ht="10.5" hidden="1">
      <c r="B462" s="9" t="s">
        <v>157</v>
      </c>
      <c r="E462" s="22"/>
      <c r="F462" s="23">
        <f>'Базовые концовки'!F82</f>
        <v>2848</v>
      </c>
      <c r="G462" s="23"/>
      <c r="H462" s="23"/>
      <c r="J462" s="8"/>
      <c r="N462" s="23"/>
      <c r="R462" s="23"/>
    </row>
    <row r="463" spans="2:18" ht="10.5" hidden="1">
      <c r="B463" s="9" t="s">
        <v>158</v>
      </c>
      <c r="E463" s="22"/>
      <c r="F463" s="23">
        <f>'Базовые концовки'!F83</f>
        <v>12492</v>
      </c>
      <c r="G463" s="23"/>
      <c r="H463" s="23"/>
      <c r="J463" s="8"/>
      <c r="N463" s="23"/>
      <c r="R463" s="23"/>
    </row>
    <row r="464" spans="2:18" ht="10.5" hidden="1">
      <c r="B464" s="9" t="s">
        <v>159</v>
      </c>
      <c r="E464" s="22"/>
      <c r="F464" s="23"/>
      <c r="G464" s="23"/>
      <c r="H464" s="23"/>
      <c r="J464" s="8">
        <f>'Базовые концовки'!J84</f>
        <v>847.68669</v>
      </c>
      <c r="N464" s="23"/>
      <c r="R464" s="23"/>
    </row>
    <row r="465" spans="2:18" ht="10.5" hidden="1">
      <c r="B465" s="9" t="s">
        <v>160</v>
      </c>
      <c r="E465" s="22"/>
      <c r="F465" s="23"/>
      <c r="G465" s="23"/>
      <c r="H465" s="23"/>
      <c r="J465" s="8">
        <f>'Базовые концовки'!J85</f>
        <v>233.58237</v>
      </c>
      <c r="N465" s="23"/>
      <c r="R465" s="23"/>
    </row>
    <row r="466" spans="2:18" ht="10.5" hidden="1">
      <c r="B466" s="9" t="s">
        <v>161</v>
      </c>
      <c r="E466" s="22"/>
      <c r="F466" s="23"/>
      <c r="G466" s="23"/>
      <c r="H466" s="23"/>
      <c r="J466" s="8">
        <f>'Базовые концовки'!J86</f>
        <v>1081.26906</v>
      </c>
      <c r="N466" s="23"/>
      <c r="R466" s="23"/>
    </row>
    <row r="467" spans="2:18" ht="10.5">
      <c r="B467" s="9" t="s">
        <v>162</v>
      </c>
      <c r="E467" s="22">
        <v>4.72</v>
      </c>
      <c r="F467" s="23">
        <f>'Базовые концовки'!F87</f>
        <v>567665</v>
      </c>
      <c r="G467" s="23"/>
      <c r="H467" s="23"/>
      <c r="J467" s="8"/>
      <c r="N467" s="23"/>
      <c r="R467" s="23"/>
    </row>
    <row r="468" spans="2:18" ht="10.5">
      <c r="B468" s="9" t="s">
        <v>163</v>
      </c>
      <c r="E468" s="22">
        <v>18</v>
      </c>
      <c r="F468" s="23">
        <f>'Базовые концовки'!F88</f>
        <v>102180</v>
      </c>
      <c r="G468" s="23"/>
      <c r="H468" s="23"/>
      <c r="J468" s="8"/>
      <c r="N468" s="23"/>
      <c r="R468" s="23"/>
    </row>
    <row r="469" spans="2:18" ht="10.5">
      <c r="B469" s="9" t="s">
        <v>164</v>
      </c>
      <c r="E469" s="22"/>
      <c r="F469" s="23">
        <f>'Базовые концовки'!F89</f>
        <v>669845</v>
      </c>
      <c r="G469" s="23"/>
      <c r="H469" s="23"/>
      <c r="J469" s="8"/>
      <c r="N469" s="23"/>
      <c r="R469" s="23"/>
    </row>
    <row r="471" spans="2:10" ht="10.5">
      <c r="B471" s="6" t="s">
        <v>165</v>
      </c>
      <c r="C471" s="58"/>
      <c r="D471" s="58"/>
      <c r="E471" s="58"/>
      <c r="F471" s="58"/>
      <c r="G471" s="58"/>
      <c r="H471" s="58"/>
      <c r="I471" s="58"/>
      <c r="J471" s="58"/>
    </row>
    <row r="472" spans="3:12" ht="10.5">
      <c r="C472" s="59" t="s">
        <v>166</v>
      </c>
      <c r="D472" s="59"/>
      <c r="E472" s="59"/>
      <c r="F472" s="59"/>
      <c r="G472" s="59"/>
      <c r="H472" s="59"/>
      <c r="I472" s="59"/>
      <c r="J472" s="59"/>
      <c r="K472" s="59"/>
      <c r="L472" s="59"/>
    </row>
    <row r="474" spans="2:10" ht="10.5">
      <c r="B474" s="6" t="s">
        <v>167</v>
      </c>
      <c r="C474" s="58"/>
      <c r="D474" s="58"/>
      <c r="E474" s="58"/>
      <c r="F474" s="58"/>
      <c r="G474" s="58"/>
      <c r="H474" s="58"/>
      <c r="I474" s="58"/>
      <c r="J474" s="58"/>
    </row>
    <row r="475" spans="3:12" ht="10.5">
      <c r="C475" s="59" t="s">
        <v>166</v>
      </c>
      <c r="D475" s="59"/>
      <c r="E475" s="59"/>
      <c r="F475" s="59"/>
      <c r="G475" s="59"/>
      <c r="H475" s="59"/>
      <c r="I475" s="59"/>
      <c r="J475" s="59"/>
      <c r="K475" s="59"/>
      <c r="L475" s="59"/>
    </row>
    <row r="476" ht="10.5">
      <c r="A476" s="26"/>
    </row>
  </sheetData>
  <sheetProtection/>
  <mergeCells count="171">
    <mergeCell ref="C471:J471"/>
    <mergeCell ref="C472:L472"/>
    <mergeCell ref="C474:J474"/>
    <mergeCell ref="C475:L475"/>
    <mergeCell ref="R407:R408"/>
    <mergeCell ref="E385:E386"/>
    <mergeCell ref="F385:F386"/>
    <mergeCell ref="G385:G386"/>
    <mergeCell ref="N385:N386"/>
    <mergeCell ref="I385:I386"/>
    <mergeCell ref="R385:R386"/>
    <mergeCell ref="E407:E408"/>
    <mergeCell ref="F407:F408"/>
    <mergeCell ref="G407:G408"/>
    <mergeCell ref="N367:N368"/>
    <mergeCell ref="F367:F368"/>
    <mergeCell ref="N407:N408"/>
    <mergeCell ref="I407:I408"/>
    <mergeCell ref="B350:J350"/>
    <mergeCell ref="A367:A368"/>
    <mergeCell ref="B367:B368"/>
    <mergeCell ref="C367:C368"/>
    <mergeCell ref="G367:G368"/>
    <mergeCell ref="N328:N329"/>
    <mergeCell ref="F328:F329"/>
    <mergeCell ref="B330:J330"/>
    <mergeCell ref="A347:A348"/>
    <mergeCell ref="B347:B348"/>
    <mergeCell ref="C347:C348"/>
    <mergeCell ref="G347:G348"/>
    <mergeCell ref="N347:N348"/>
    <mergeCell ref="F347:F348"/>
    <mergeCell ref="A328:A329"/>
    <mergeCell ref="B328:B329"/>
    <mergeCell ref="C328:C329"/>
    <mergeCell ref="G328:G329"/>
    <mergeCell ref="N291:N292"/>
    <mergeCell ref="F291:F292"/>
    <mergeCell ref="B293:J293"/>
    <mergeCell ref="A310:A311"/>
    <mergeCell ref="B310:B311"/>
    <mergeCell ref="C310:C311"/>
    <mergeCell ref="G310:G311"/>
    <mergeCell ref="N310:N311"/>
    <mergeCell ref="F310:F311"/>
    <mergeCell ref="B273:J273"/>
    <mergeCell ref="A291:A292"/>
    <mergeCell ref="B291:B292"/>
    <mergeCell ref="C291:C292"/>
    <mergeCell ref="G291:G292"/>
    <mergeCell ref="N252:N253"/>
    <mergeCell ref="F252:F253"/>
    <mergeCell ref="B254:J254"/>
    <mergeCell ref="A271:A272"/>
    <mergeCell ref="B271:B272"/>
    <mergeCell ref="C271:C272"/>
    <mergeCell ref="G271:G272"/>
    <mergeCell ref="N271:N272"/>
    <mergeCell ref="F271:F272"/>
    <mergeCell ref="B235:J235"/>
    <mergeCell ref="A252:A253"/>
    <mergeCell ref="B252:B253"/>
    <mergeCell ref="C252:C253"/>
    <mergeCell ref="G252:G253"/>
    <mergeCell ref="N213:N214"/>
    <mergeCell ref="F213:F214"/>
    <mergeCell ref="B215:J215"/>
    <mergeCell ref="A232:A233"/>
    <mergeCell ref="B232:B233"/>
    <mergeCell ref="C232:C233"/>
    <mergeCell ref="G232:G233"/>
    <mergeCell ref="N232:N233"/>
    <mergeCell ref="F232:F233"/>
    <mergeCell ref="B196:J196"/>
    <mergeCell ref="A213:A214"/>
    <mergeCell ref="B213:B214"/>
    <mergeCell ref="C213:C214"/>
    <mergeCell ref="G213:G214"/>
    <mergeCell ref="N175:N176"/>
    <mergeCell ref="F175:F176"/>
    <mergeCell ref="B177:J177"/>
    <mergeCell ref="A194:A195"/>
    <mergeCell ref="B194:B195"/>
    <mergeCell ref="C194:C195"/>
    <mergeCell ref="G194:G195"/>
    <mergeCell ref="N194:N195"/>
    <mergeCell ref="F194:F195"/>
    <mergeCell ref="B158:J158"/>
    <mergeCell ref="A175:A176"/>
    <mergeCell ref="B175:B176"/>
    <mergeCell ref="C175:C176"/>
    <mergeCell ref="G175:G176"/>
    <mergeCell ref="N136:N137"/>
    <mergeCell ref="F136:F137"/>
    <mergeCell ref="B138:J138"/>
    <mergeCell ref="A155:A156"/>
    <mergeCell ref="B155:B156"/>
    <mergeCell ref="C155:C156"/>
    <mergeCell ref="G155:G156"/>
    <mergeCell ref="N155:N156"/>
    <mergeCell ref="F155:F156"/>
    <mergeCell ref="A136:A137"/>
    <mergeCell ref="B136:B137"/>
    <mergeCell ref="C136:C137"/>
    <mergeCell ref="G136:G137"/>
    <mergeCell ref="N100:N101"/>
    <mergeCell ref="F100:F101"/>
    <mergeCell ref="A118:A119"/>
    <mergeCell ref="B118:B119"/>
    <mergeCell ref="C118:C119"/>
    <mergeCell ref="G118:G119"/>
    <mergeCell ref="N118:N119"/>
    <mergeCell ref="F118:F119"/>
    <mergeCell ref="A100:A101"/>
    <mergeCell ref="B100:B101"/>
    <mergeCell ref="C100:C101"/>
    <mergeCell ref="G100:G101"/>
    <mergeCell ref="N63:N64"/>
    <mergeCell ref="F63:F64"/>
    <mergeCell ref="A82:A83"/>
    <mergeCell ref="B82:B83"/>
    <mergeCell ref="C82:C83"/>
    <mergeCell ref="G82:G83"/>
    <mergeCell ref="N82:N83"/>
    <mergeCell ref="F82:F83"/>
    <mergeCell ref="A63:A64"/>
    <mergeCell ref="B63:B64"/>
    <mergeCell ref="C63:C64"/>
    <mergeCell ref="G63:G64"/>
    <mergeCell ref="N26:N27"/>
    <mergeCell ref="F26:F27"/>
    <mergeCell ref="A44:A45"/>
    <mergeCell ref="B44:B45"/>
    <mergeCell ref="C44:C45"/>
    <mergeCell ref="G44:G45"/>
    <mergeCell ref="N44:N45"/>
    <mergeCell ref="F44:F45"/>
    <mergeCell ref="I22:J22"/>
    <mergeCell ref="I23:J23"/>
    <mergeCell ref="A26:A27"/>
    <mergeCell ref="B26:B27"/>
    <mergeCell ref="C26:C27"/>
    <mergeCell ref="G26:G27"/>
    <mergeCell ref="A22:A24"/>
    <mergeCell ref="B22:B24"/>
    <mergeCell ref="C22:C24"/>
    <mergeCell ref="D22:E22"/>
    <mergeCell ref="F23:F24"/>
    <mergeCell ref="G23:G24"/>
    <mergeCell ref="F22:H22"/>
    <mergeCell ref="A9:D9"/>
    <mergeCell ref="F9:I9"/>
    <mergeCell ref="A13:J13"/>
    <mergeCell ref="A14:J14"/>
    <mergeCell ref="A15:J15"/>
    <mergeCell ref="A20:J20"/>
    <mergeCell ref="H17:I17"/>
    <mergeCell ref="A5:D5"/>
    <mergeCell ref="F5:I5"/>
    <mergeCell ref="H18:I18"/>
    <mergeCell ref="H19:I19"/>
    <mergeCell ref="A6:D6"/>
    <mergeCell ref="F6:I6"/>
    <mergeCell ref="A7:D7"/>
    <mergeCell ref="F7:I7"/>
    <mergeCell ref="A8:D8"/>
    <mergeCell ref="F8:I8"/>
    <mergeCell ref="A3:D3"/>
    <mergeCell ref="F3:I3"/>
    <mergeCell ref="A4:B4"/>
    <mergeCell ref="F4:G4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E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8" customWidth="1"/>
    <col min="2" max="16384" width="9.140625" style="27" customWidth="1"/>
  </cols>
  <sheetData>
    <row r="1" spans="1:31" s="29" customFormat="1" ht="10.5">
      <c r="A1" s="8"/>
      <c r="B1" s="29" t="s">
        <v>168</v>
      </c>
      <c r="C1" s="29" t="s">
        <v>169</v>
      </c>
      <c r="D1" s="29" t="s">
        <v>170</v>
      </c>
      <c r="E1" s="29" t="s">
        <v>171</v>
      </c>
      <c r="F1" s="29" t="s">
        <v>172</v>
      </c>
      <c r="G1" s="29" t="s">
        <v>173</v>
      </c>
      <c r="H1" s="29" t="s">
        <v>174</v>
      </c>
      <c r="I1" s="29" t="s">
        <v>175</v>
      </c>
      <c r="J1" s="29" t="s">
        <v>176</v>
      </c>
      <c r="K1" s="29" t="s">
        <v>177</v>
      </c>
      <c r="L1" s="29" t="s">
        <v>178</v>
      </c>
      <c r="M1" s="29" t="s">
        <v>179</v>
      </c>
      <c r="N1" s="29" t="s">
        <v>180</v>
      </c>
      <c r="O1" s="29" t="s">
        <v>181</v>
      </c>
      <c r="P1" s="29" t="s">
        <v>182</v>
      </c>
      <c r="Q1" s="29" t="s">
        <v>183</v>
      </c>
      <c r="R1" s="29" t="s">
        <v>184</v>
      </c>
      <c r="S1" s="29" t="s">
        <v>185</v>
      </c>
      <c r="T1" s="29" t="s">
        <v>186</v>
      </c>
      <c r="U1" s="29" t="s">
        <v>187</v>
      </c>
      <c r="V1" s="29" t="s">
        <v>188</v>
      </c>
      <c r="X1" s="29" t="s">
        <v>189</v>
      </c>
      <c r="Y1" s="29" t="s">
        <v>190</v>
      </c>
      <c r="Z1" s="29" t="s">
        <v>191</v>
      </c>
      <c r="AA1" s="29" t="s">
        <v>192</v>
      </c>
      <c r="AB1" s="29" t="s">
        <v>193</v>
      </c>
      <c r="AC1" s="29" t="s">
        <v>194</v>
      </c>
      <c r="AD1" s="29" t="s">
        <v>195</v>
      </c>
      <c r="AE1" s="29" t="s">
        <v>196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0"/>
      <c r="B3" s="62" t="s">
        <v>197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0"/>
      <c r="B4" s="62" t="s">
        <v>198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31" ht="10.5">
      <c r="A6" s="27" t="str">
        <f>'Форма 4'!A26</f>
        <v>1.</v>
      </c>
      <c r="B6" s="27">
        <f aca="true" t="shared" si="0" ref="B6:B24">ROUND(C6+D6+F6,2)</f>
        <v>69.8</v>
      </c>
      <c r="C6" s="27">
        <v>59.18</v>
      </c>
      <c r="D6" s="27">
        <v>10.62</v>
      </c>
      <c r="E6" s="27">
        <v>0</v>
      </c>
      <c r="F6" s="27">
        <v>0</v>
      </c>
      <c r="G6" s="27">
        <v>0</v>
      </c>
      <c r="H6" s="27">
        <v>0</v>
      </c>
      <c r="I6" s="28">
        <f>'Форма 4'!I26</f>
        <v>5.49</v>
      </c>
      <c r="J6" s="28">
        <v>0</v>
      </c>
      <c r="K6" s="28">
        <f>'Форма 4'!I27</f>
        <v>0</v>
      </c>
      <c r="L6" s="27">
        <v>0</v>
      </c>
      <c r="M6" s="27">
        <v>0</v>
      </c>
      <c r="N6" s="27">
        <v>46.16</v>
      </c>
      <c r="O6" s="27">
        <v>29.59</v>
      </c>
      <c r="P6" s="27">
        <v>46.16</v>
      </c>
      <c r="Q6" s="27">
        <v>0</v>
      </c>
      <c r="R6" s="27">
        <v>29.59</v>
      </c>
      <c r="S6" s="27">
        <v>0</v>
      </c>
      <c r="T6" s="27">
        <v>0</v>
      </c>
      <c r="U6" s="27">
        <v>0</v>
      </c>
      <c r="V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</row>
    <row r="7" spans="1:31" ht="10.5">
      <c r="A7" s="27" t="str">
        <f>'Форма 4'!A44</f>
        <v>2.</v>
      </c>
      <c r="B7" s="27">
        <f t="shared" si="0"/>
        <v>80.23</v>
      </c>
      <c r="C7" s="27">
        <v>68.02</v>
      </c>
      <c r="D7" s="27">
        <v>12.21</v>
      </c>
      <c r="E7" s="27">
        <v>0</v>
      </c>
      <c r="F7" s="27">
        <v>0</v>
      </c>
      <c r="G7" s="27">
        <v>0</v>
      </c>
      <c r="H7" s="27">
        <v>0</v>
      </c>
      <c r="I7" s="28">
        <f>'Форма 4'!I44</f>
        <v>3.155</v>
      </c>
      <c r="J7" s="28">
        <v>0</v>
      </c>
      <c r="K7" s="28">
        <f>'Форма 4'!I45</f>
        <v>0</v>
      </c>
      <c r="L7" s="27">
        <v>0</v>
      </c>
      <c r="M7" s="27">
        <v>0</v>
      </c>
      <c r="N7" s="27">
        <v>53.06</v>
      </c>
      <c r="O7" s="27">
        <v>34.01</v>
      </c>
      <c r="P7" s="27">
        <v>53.06</v>
      </c>
      <c r="Q7" s="27">
        <v>0</v>
      </c>
      <c r="R7" s="27">
        <v>34.01</v>
      </c>
      <c r="S7" s="27">
        <v>0</v>
      </c>
      <c r="T7" s="27">
        <v>0</v>
      </c>
      <c r="U7" s="27">
        <v>0</v>
      </c>
      <c r="V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ht="10.5">
      <c r="A8" s="27" t="str">
        <f>'Форма 4'!A63</f>
        <v>3.</v>
      </c>
      <c r="B8" s="27">
        <f t="shared" si="0"/>
        <v>1529.7</v>
      </c>
      <c r="C8" s="27">
        <v>362.89</v>
      </c>
      <c r="D8" s="27">
        <v>1166.81</v>
      </c>
      <c r="E8" s="27">
        <v>150.06</v>
      </c>
      <c r="F8" s="27">
        <v>0</v>
      </c>
      <c r="G8" s="27">
        <v>0</v>
      </c>
      <c r="H8" s="27">
        <v>0</v>
      </c>
      <c r="I8" s="28">
        <f>'Форма 4'!I63</f>
        <v>29.36</v>
      </c>
      <c r="J8" s="28">
        <v>0</v>
      </c>
      <c r="K8" s="28">
        <f>'Форма 4'!I64</f>
        <v>11.46</v>
      </c>
      <c r="L8" s="27">
        <v>0</v>
      </c>
      <c r="M8" s="27">
        <v>0</v>
      </c>
      <c r="N8" s="27">
        <v>441.14</v>
      </c>
      <c r="O8" s="27">
        <v>359.07</v>
      </c>
      <c r="P8" s="27">
        <v>312.09</v>
      </c>
      <c r="Q8" s="27">
        <v>129.05</v>
      </c>
      <c r="R8" s="27">
        <v>254.02</v>
      </c>
      <c r="S8" s="27">
        <v>105.05</v>
      </c>
      <c r="T8" s="27">
        <v>0</v>
      </c>
      <c r="U8" s="27">
        <v>0</v>
      </c>
      <c r="V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</row>
    <row r="9" spans="1:31" ht="10.5">
      <c r="A9" s="27" t="str">
        <f>'Форма 4'!A82</f>
        <v>4.</v>
      </c>
      <c r="B9" s="27">
        <f t="shared" si="0"/>
        <v>83.7</v>
      </c>
      <c r="C9" s="27">
        <v>0</v>
      </c>
      <c r="D9" s="27">
        <v>0</v>
      </c>
      <c r="E9" s="27">
        <v>0</v>
      </c>
      <c r="F9" s="27">
        <v>83.7</v>
      </c>
      <c r="G9" s="27">
        <v>81.25</v>
      </c>
      <c r="H9" s="27">
        <v>0</v>
      </c>
      <c r="I9" s="28">
        <f>'Форма 4'!I82</f>
        <v>0</v>
      </c>
      <c r="J9" s="28">
        <v>0</v>
      </c>
      <c r="K9" s="28">
        <f>'Форма 4'!I83</f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</row>
    <row r="10" spans="1:31" ht="10.5">
      <c r="A10" s="27" t="str">
        <f>'Форма 4'!A100</f>
        <v>5.</v>
      </c>
      <c r="B10" s="27">
        <f t="shared" si="0"/>
        <v>818.19</v>
      </c>
      <c r="C10" s="27">
        <v>333.91</v>
      </c>
      <c r="D10" s="27">
        <v>484.28</v>
      </c>
      <c r="E10" s="27">
        <v>88.96</v>
      </c>
      <c r="F10" s="27">
        <v>0</v>
      </c>
      <c r="G10" s="27">
        <v>0</v>
      </c>
      <c r="H10" s="27">
        <v>0</v>
      </c>
      <c r="I10" s="28">
        <f>'Форма 4'!I100</f>
        <v>28.06</v>
      </c>
      <c r="J10" s="28">
        <v>0</v>
      </c>
      <c r="K10" s="28">
        <f>'Форма 4'!I101</f>
        <v>7.31</v>
      </c>
      <c r="L10" s="27">
        <v>0</v>
      </c>
      <c r="M10" s="27">
        <v>0</v>
      </c>
      <c r="N10" s="27">
        <v>465.16</v>
      </c>
      <c r="O10" s="27">
        <v>296.01</v>
      </c>
      <c r="P10" s="27">
        <v>367.3</v>
      </c>
      <c r="Q10" s="27">
        <v>97.86</v>
      </c>
      <c r="R10" s="27">
        <v>233.74</v>
      </c>
      <c r="S10" s="27">
        <v>62.27</v>
      </c>
      <c r="T10" s="27">
        <v>0</v>
      </c>
      <c r="U10" s="27">
        <v>0</v>
      </c>
      <c r="V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</row>
    <row r="11" spans="1:31" ht="10.5">
      <c r="A11" s="27" t="str">
        <f>'Форма 4'!A118</f>
        <v>6.</v>
      </c>
      <c r="B11" s="27">
        <f t="shared" si="0"/>
        <v>1216.06</v>
      </c>
      <c r="C11" s="27">
        <v>516.46</v>
      </c>
      <c r="D11" s="27">
        <v>699.6</v>
      </c>
      <c r="E11" s="27">
        <v>128.52</v>
      </c>
      <c r="F11" s="27">
        <v>0</v>
      </c>
      <c r="G11" s="27">
        <v>0</v>
      </c>
      <c r="H11" s="27">
        <v>0</v>
      </c>
      <c r="I11" s="28">
        <f>'Форма 4'!I118</f>
        <v>43.4</v>
      </c>
      <c r="J11" s="28">
        <v>0</v>
      </c>
      <c r="K11" s="28">
        <f>'Форма 4'!I119</f>
        <v>10.56</v>
      </c>
      <c r="L11" s="27">
        <v>0</v>
      </c>
      <c r="M11" s="27">
        <v>0</v>
      </c>
      <c r="N11" s="27">
        <v>709.48</v>
      </c>
      <c r="O11" s="27">
        <v>451.49</v>
      </c>
      <c r="P11" s="27">
        <v>568.11</v>
      </c>
      <c r="Q11" s="27">
        <v>141.37</v>
      </c>
      <c r="R11" s="27">
        <v>361.52</v>
      </c>
      <c r="S11" s="27">
        <v>89.97</v>
      </c>
      <c r="T11" s="27">
        <v>0</v>
      </c>
      <c r="U11" s="27">
        <v>0</v>
      </c>
      <c r="V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</row>
    <row r="12" spans="1:31" ht="10.5">
      <c r="A12" s="27" t="str">
        <f>'Форма 4'!A136</f>
        <v>7.</v>
      </c>
      <c r="B12" s="27">
        <f t="shared" si="0"/>
        <v>36.09</v>
      </c>
      <c r="C12" s="27">
        <v>4.54</v>
      </c>
      <c r="D12" s="27">
        <v>31.55</v>
      </c>
      <c r="E12" s="27">
        <v>3.53</v>
      </c>
      <c r="F12" s="27">
        <v>0</v>
      </c>
      <c r="G12" s="27">
        <v>0</v>
      </c>
      <c r="H12" s="27">
        <v>0</v>
      </c>
      <c r="I12" s="28">
        <f>'Форма 4'!I136</f>
        <v>0.39</v>
      </c>
      <c r="J12" s="28">
        <v>0</v>
      </c>
      <c r="K12" s="28">
        <f>'Форма 4'!I137</f>
        <v>0.29</v>
      </c>
      <c r="L12" s="27">
        <v>0</v>
      </c>
      <c r="M12" s="27">
        <v>0</v>
      </c>
      <c r="N12" s="27">
        <v>7.26</v>
      </c>
      <c r="O12" s="27">
        <v>5.65</v>
      </c>
      <c r="P12" s="27">
        <v>4.09</v>
      </c>
      <c r="Q12" s="27">
        <v>3.17</v>
      </c>
      <c r="R12" s="27">
        <v>3.18</v>
      </c>
      <c r="S12" s="27">
        <v>2.47</v>
      </c>
      <c r="T12" s="27">
        <v>0</v>
      </c>
      <c r="U12" s="27">
        <v>0</v>
      </c>
      <c r="V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</row>
    <row r="13" spans="1:31" ht="10.5">
      <c r="A13" s="27" t="str">
        <f>'Форма 4'!A155</f>
        <v>8.</v>
      </c>
      <c r="B13" s="27">
        <f t="shared" si="0"/>
        <v>1070.4</v>
      </c>
      <c r="C13" s="27">
        <v>1031.86</v>
      </c>
      <c r="D13" s="27">
        <v>38.54</v>
      </c>
      <c r="E13" s="27">
        <v>0</v>
      </c>
      <c r="F13" s="27">
        <v>0</v>
      </c>
      <c r="G13" s="27">
        <v>0</v>
      </c>
      <c r="H13" s="27">
        <v>0</v>
      </c>
      <c r="I13" s="28">
        <f>'Форма 4'!I155</f>
        <v>88.8</v>
      </c>
      <c r="J13" s="28">
        <v>0</v>
      </c>
      <c r="K13" s="28">
        <f>'Форма 4'!I156</f>
        <v>0</v>
      </c>
      <c r="L13" s="27">
        <v>0</v>
      </c>
      <c r="M13" s="27">
        <v>0</v>
      </c>
      <c r="N13" s="27">
        <v>1258.87</v>
      </c>
      <c r="O13" s="27">
        <v>825.49</v>
      </c>
      <c r="P13" s="27">
        <v>1258.87</v>
      </c>
      <c r="Q13" s="27">
        <v>0</v>
      </c>
      <c r="R13" s="27">
        <v>825.49</v>
      </c>
      <c r="S13" s="27">
        <v>0</v>
      </c>
      <c r="T13" s="27">
        <v>0</v>
      </c>
      <c r="U13" s="27">
        <v>0</v>
      </c>
      <c r="V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</row>
    <row r="14" spans="1:31" ht="10.5">
      <c r="A14" s="27" t="str">
        <f>'Форма 4'!A175</f>
        <v>9.</v>
      </c>
      <c r="B14" s="27">
        <f t="shared" si="0"/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>
        <f>'Форма 4'!I175</f>
        <v>0</v>
      </c>
      <c r="J14" s="28">
        <v>0</v>
      </c>
      <c r="K14" s="28">
        <f>'Форма 4'!I176</f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</row>
    <row r="15" spans="1:31" ht="10.5">
      <c r="A15" s="27" t="str">
        <f>'Форма 4'!A194</f>
        <v>10.</v>
      </c>
      <c r="B15" s="27">
        <f t="shared" si="0"/>
        <v>2.83</v>
      </c>
      <c r="C15" s="27">
        <v>2.61</v>
      </c>
      <c r="D15" s="27">
        <v>0.22</v>
      </c>
      <c r="E15" s="27">
        <v>0</v>
      </c>
      <c r="F15" s="27">
        <v>0</v>
      </c>
      <c r="G15" s="27">
        <v>0</v>
      </c>
      <c r="H15" s="27">
        <v>0</v>
      </c>
      <c r="I15" s="28">
        <f>'Форма 4'!I194</f>
        <v>0.217</v>
      </c>
      <c r="J15" s="28">
        <v>0</v>
      </c>
      <c r="K15" s="28">
        <f>'Форма 4'!I195</f>
        <v>0</v>
      </c>
      <c r="L15" s="27">
        <v>0</v>
      </c>
      <c r="M15" s="27">
        <v>0</v>
      </c>
      <c r="N15" s="27">
        <v>2.74</v>
      </c>
      <c r="O15" s="27">
        <v>1.7</v>
      </c>
      <c r="P15" s="27">
        <v>2.74</v>
      </c>
      <c r="Q15" s="27">
        <v>0</v>
      </c>
      <c r="R15" s="27">
        <v>1.7</v>
      </c>
      <c r="S15" s="27">
        <v>0</v>
      </c>
      <c r="T15" s="27">
        <v>0</v>
      </c>
      <c r="U15" s="27">
        <v>0</v>
      </c>
      <c r="V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</row>
    <row r="16" spans="1:31" ht="10.5">
      <c r="A16" s="27" t="str">
        <f>'Форма 4'!A213</f>
        <v>11.</v>
      </c>
      <c r="B16" s="27">
        <f t="shared" si="0"/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8">
        <f>'Форма 4'!I213</f>
        <v>0</v>
      </c>
      <c r="J16" s="28">
        <v>0</v>
      </c>
      <c r="K16" s="28">
        <f>'Форма 4'!I214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</row>
    <row r="17" spans="1:31" ht="10.5">
      <c r="A17" s="27" t="str">
        <f>'Форма 4'!A232</f>
        <v>12.</v>
      </c>
      <c r="B17" s="27">
        <f t="shared" si="0"/>
        <v>1028.91</v>
      </c>
      <c r="C17" s="27">
        <v>231.09</v>
      </c>
      <c r="D17" s="27">
        <v>797.82</v>
      </c>
      <c r="E17" s="27">
        <v>81.9</v>
      </c>
      <c r="F17" s="27">
        <v>0</v>
      </c>
      <c r="G17" s="27">
        <v>0</v>
      </c>
      <c r="H17" s="27">
        <v>0</v>
      </c>
      <c r="I17" s="28">
        <f>'Форма 4'!I232</f>
        <v>20.13</v>
      </c>
      <c r="J17" s="28">
        <v>0</v>
      </c>
      <c r="K17" s="28">
        <f>'Форма 4'!I233</f>
        <v>6.73</v>
      </c>
      <c r="L17" s="27">
        <v>0</v>
      </c>
      <c r="M17" s="27">
        <v>0</v>
      </c>
      <c r="N17" s="27">
        <v>485.13</v>
      </c>
      <c r="O17" s="27">
        <v>312.99</v>
      </c>
      <c r="P17" s="27">
        <v>358.19</v>
      </c>
      <c r="Q17" s="27">
        <v>126.94</v>
      </c>
      <c r="R17" s="27">
        <v>231.09</v>
      </c>
      <c r="S17" s="27">
        <v>81.9</v>
      </c>
      <c r="T17" s="27">
        <v>0</v>
      </c>
      <c r="U17" s="27">
        <v>0</v>
      </c>
      <c r="V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</row>
    <row r="18" spans="1:31" ht="10.5">
      <c r="A18" s="27" t="str">
        <f>'Форма 4'!A252</f>
        <v>13.</v>
      </c>
      <c r="B18" s="27">
        <f t="shared" si="0"/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8">
        <f>'Форма 4'!I252</f>
        <v>0</v>
      </c>
      <c r="J18" s="28">
        <v>0</v>
      </c>
      <c r="K18" s="28">
        <f>'Форма 4'!I253</f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</row>
    <row r="19" spans="1:31" ht="10.5">
      <c r="A19" s="27" t="str">
        <f>'Форма 4'!A271</f>
        <v>14.</v>
      </c>
      <c r="B19" s="27">
        <f t="shared" si="0"/>
        <v>1070.4</v>
      </c>
      <c r="C19" s="27">
        <v>1031.86</v>
      </c>
      <c r="D19" s="27">
        <v>38.54</v>
      </c>
      <c r="E19" s="27">
        <v>0</v>
      </c>
      <c r="F19" s="27">
        <v>0</v>
      </c>
      <c r="G19" s="27">
        <v>0</v>
      </c>
      <c r="H19" s="27">
        <v>0</v>
      </c>
      <c r="I19" s="28">
        <f>'Форма 4'!I271</f>
        <v>177.6</v>
      </c>
      <c r="J19" s="28">
        <v>0</v>
      </c>
      <c r="K19" s="28">
        <f>'Форма 4'!I272</f>
        <v>0</v>
      </c>
      <c r="L19" s="27">
        <v>0</v>
      </c>
      <c r="M19" s="27">
        <v>0</v>
      </c>
      <c r="N19" s="27">
        <v>1258.87</v>
      </c>
      <c r="O19" s="27">
        <v>825.49</v>
      </c>
      <c r="P19" s="27">
        <v>1258.87</v>
      </c>
      <c r="Q19" s="27">
        <v>0</v>
      </c>
      <c r="R19" s="27">
        <v>825.49</v>
      </c>
      <c r="S19" s="27">
        <v>0</v>
      </c>
      <c r="T19" s="27">
        <v>0</v>
      </c>
      <c r="U19" s="27">
        <v>0</v>
      </c>
      <c r="V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</row>
    <row r="20" spans="1:31" ht="10.5">
      <c r="A20" s="27" t="str">
        <f>'Форма 4'!A291</f>
        <v>15.</v>
      </c>
      <c r="B20" s="27">
        <f t="shared" si="0"/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8">
        <f>'Форма 4'!I291</f>
        <v>0</v>
      </c>
      <c r="J20" s="28">
        <v>0</v>
      </c>
      <c r="K20" s="28">
        <f>'Форма 4'!I292</f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</row>
    <row r="21" spans="1:31" ht="10.5">
      <c r="A21" s="27" t="str">
        <f>'Форма 4'!A310</f>
        <v>16.</v>
      </c>
      <c r="B21" s="27">
        <f t="shared" si="0"/>
        <v>2427.44</v>
      </c>
      <c r="C21" s="27">
        <v>411.8</v>
      </c>
      <c r="D21" s="27">
        <v>38.54</v>
      </c>
      <c r="E21" s="27">
        <v>0</v>
      </c>
      <c r="F21" s="27">
        <v>1977.1</v>
      </c>
      <c r="G21" s="27">
        <v>0</v>
      </c>
      <c r="H21" s="27">
        <v>0</v>
      </c>
      <c r="I21" s="28">
        <f>'Форма 4'!I310</f>
        <v>38.2</v>
      </c>
      <c r="J21" s="28">
        <v>0</v>
      </c>
      <c r="K21" s="28">
        <f>'Форма 4'!I311</f>
        <v>0</v>
      </c>
      <c r="L21" s="27">
        <v>0</v>
      </c>
      <c r="M21" s="27">
        <v>0</v>
      </c>
      <c r="N21" s="27">
        <v>502.4</v>
      </c>
      <c r="O21" s="27">
        <v>329.44</v>
      </c>
      <c r="P21" s="27">
        <v>502.4</v>
      </c>
      <c r="Q21" s="27">
        <v>0</v>
      </c>
      <c r="R21" s="27">
        <v>329.44</v>
      </c>
      <c r="S21" s="27">
        <v>0</v>
      </c>
      <c r="T21" s="27">
        <v>0</v>
      </c>
      <c r="U21" s="27">
        <v>0</v>
      </c>
      <c r="V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</row>
    <row r="22" spans="1:31" ht="10.5">
      <c r="A22" s="27" t="str">
        <f>'Форма 4'!A328</f>
        <v>17.</v>
      </c>
      <c r="B22" s="27">
        <f t="shared" si="0"/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8">
        <f>'Форма 4'!I328</f>
        <v>0</v>
      </c>
      <c r="J22" s="28">
        <v>0</v>
      </c>
      <c r="K22" s="28">
        <f>'Форма 4'!I329</f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</row>
    <row r="23" spans="1:31" ht="10.5">
      <c r="A23" s="27" t="str">
        <f>'Форма 4'!A347</f>
        <v>18.</v>
      </c>
      <c r="B23" s="27">
        <f t="shared" si="0"/>
        <v>52.51</v>
      </c>
      <c r="C23" s="27">
        <v>50.36</v>
      </c>
      <c r="D23" s="27">
        <v>2.15</v>
      </c>
      <c r="E23" s="27">
        <v>0.11</v>
      </c>
      <c r="F23" s="27">
        <v>0</v>
      </c>
      <c r="G23" s="27">
        <v>0</v>
      </c>
      <c r="H23" s="27">
        <v>0</v>
      </c>
      <c r="I23" s="28">
        <f>'Форма 4'!I347</f>
        <v>4.88</v>
      </c>
      <c r="J23" s="28">
        <v>0</v>
      </c>
      <c r="K23" s="28">
        <f>'Форма 4'!I348</f>
        <v>0.01</v>
      </c>
      <c r="L23" s="27">
        <v>0</v>
      </c>
      <c r="M23" s="27">
        <v>0</v>
      </c>
      <c r="N23" s="27">
        <v>52.99</v>
      </c>
      <c r="O23" s="27">
        <v>27.76</v>
      </c>
      <c r="P23" s="27">
        <v>52.88</v>
      </c>
      <c r="Q23" s="27">
        <v>0.11</v>
      </c>
      <c r="R23" s="27">
        <v>27.7</v>
      </c>
      <c r="S23" s="27">
        <v>0.06</v>
      </c>
      <c r="T23" s="27">
        <v>0</v>
      </c>
      <c r="U23" s="27">
        <v>0</v>
      </c>
      <c r="V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</row>
    <row r="24" spans="1:31" ht="10.5">
      <c r="A24" s="27" t="str">
        <f>'Форма 4'!A367</f>
        <v>19.</v>
      </c>
      <c r="B24" s="27">
        <f t="shared" si="0"/>
        <v>46.05</v>
      </c>
      <c r="C24" s="27">
        <v>22.59</v>
      </c>
      <c r="D24" s="27">
        <v>23.46</v>
      </c>
      <c r="E24" s="27">
        <v>6.28</v>
      </c>
      <c r="F24" s="27">
        <v>0</v>
      </c>
      <c r="G24" s="27">
        <v>0</v>
      </c>
      <c r="H24" s="27">
        <v>0</v>
      </c>
      <c r="I24" s="28">
        <f>'Форма 4'!I367</f>
        <v>2.2914</v>
      </c>
      <c r="J24" s="28">
        <v>0</v>
      </c>
      <c r="K24" s="28">
        <f>'Форма 4'!I368</f>
        <v>0.516</v>
      </c>
      <c r="L24" s="27">
        <v>0</v>
      </c>
      <c r="M24" s="27">
        <v>0</v>
      </c>
      <c r="N24" s="27">
        <v>19.05</v>
      </c>
      <c r="O24" s="27">
        <v>0</v>
      </c>
      <c r="P24" s="27">
        <v>14.91</v>
      </c>
      <c r="Q24" s="27">
        <v>4.14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E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8" customWidth="1"/>
    <col min="2" max="16384" width="9.140625" style="27" customWidth="1"/>
  </cols>
  <sheetData>
    <row r="1" spans="1:31" s="29" customFormat="1" ht="10.5">
      <c r="A1" s="8"/>
      <c r="B1" s="29" t="s">
        <v>168</v>
      </c>
      <c r="C1" s="29" t="s">
        <v>169</v>
      </c>
      <c r="D1" s="29" t="s">
        <v>170</v>
      </c>
      <c r="E1" s="29" t="s">
        <v>171</v>
      </c>
      <c r="F1" s="29" t="s">
        <v>172</v>
      </c>
      <c r="G1" s="29" t="s">
        <v>173</v>
      </c>
      <c r="H1" s="29" t="s">
        <v>174</v>
      </c>
      <c r="I1" s="29" t="s">
        <v>175</v>
      </c>
      <c r="J1" s="29" t="s">
        <v>176</v>
      </c>
      <c r="K1" s="29" t="s">
        <v>177</v>
      </c>
      <c r="L1" s="29" t="s">
        <v>178</v>
      </c>
      <c r="M1" s="29" t="s">
        <v>179</v>
      </c>
      <c r="N1" s="29" t="s">
        <v>180</v>
      </c>
      <c r="O1" s="29" t="s">
        <v>181</v>
      </c>
      <c r="P1" s="29" t="s">
        <v>182</v>
      </c>
      <c r="Q1" s="29" t="s">
        <v>183</v>
      </c>
      <c r="R1" s="29" t="s">
        <v>184</v>
      </c>
      <c r="S1" s="29" t="s">
        <v>185</v>
      </c>
      <c r="T1" s="29" t="s">
        <v>186</v>
      </c>
      <c r="U1" s="29" t="s">
        <v>187</v>
      </c>
      <c r="V1" s="29" t="s">
        <v>188</v>
      </c>
      <c r="X1" s="29" t="s">
        <v>189</v>
      </c>
      <c r="Y1" s="29" t="s">
        <v>190</v>
      </c>
      <c r="Z1" s="29" t="s">
        <v>191</v>
      </c>
      <c r="AA1" s="29" t="s">
        <v>192</v>
      </c>
      <c r="AB1" s="29" t="s">
        <v>193</v>
      </c>
      <c r="AC1" s="29" t="s">
        <v>194</v>
      </c>
      <c r="AD1" s="29" t="s">
        <v>195</v>
      </c>
      <c r="AE1" s="29" t="s">
        <v>196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0"/>
      <c r="B3" s="62" t="s">
        <v>197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0"/>
      <c r="B4" s="62" t="s">
        <v>198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31" ht="10.5">
      <c r="A6" s="27" t="str">
        <f>'Форма 4'!A26</f>
        <v>1.</v>
      </c>
      <c r="B6" s="27">
        <f aca="true" t="shared" si="0" ref="B6:B24">ROUND(C6+D6+F6,2)</f>
        <v>69.8</v>
      </c>
      <c r="C6" s="27">
        <v>59.18</v>
      </c>
      <c r="D6" s="27">
        <v>10.62</v>
      </c>
      <c r="E6" s="27">
        <v>0</v>
      </c>
      <c r="F6" s="27">
        <v>0</v>
      </c>
      <c r="G6" s="27">
        <v>0</v>
      </c>
      <c r="H6" s="27">
        <v>0</v>
      </c>
      <c r="I6" s="28">
        <f>'Форма 4'!I26</f>
        <v>5.49</v>
      </c>
      <c r="J6" s="28">
        <v>0</v>
      </c>
      <c r="K6" s="28">
        <f>'Форма 4'!I27</f>
        <v>0</v>
      </c>
      <c r="L6" s="27">
        <v>0</v>
      </c>
      <c r="M6" s="27">
        <v>0</v>
      </c>
      <c r="N6" s="27">
        <v>46.16</v>
      </c>
      <c r="O6" s="27">
        <v>29.59</v>
      </c>
      <c r="P6" s="27">
        <v>46.16</v>
      </c>
      <c r="Q6" s="27">
        <v>0</v>
      </c>
      <c r="R6" s="27">
        <v>29.59</v>
      </c>
      <c r="S6" s="27">
        <v>0</v>
      </c>
      <c r="T6" s="27">
        <v>0</v>
      </c>
      <c r="U6" s="27">
        <v>0</v>
      </c>
      <c r="V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</row>
    <row r="7" spans="1:31" ht="10.5">
      <c r="A7" s="27" t="str">
        <f>'Форма 4'!A44</f>
        <v>2.</v>
      </c>
      <c r="B7" s="27">
        <f t="shared" si="0"/>
        <v>40.12</v>
      </c>
      <c r="C7" s="27">
        <v>34.01</v>
      </c>
      <c r="D7" s="27">
        <v>6.11</v>
      </c>
      <c r="E7" s="27">
        <v>0</v>
      </c>
      <c r="F7" s="27">
        <v>0</v>
      </c>
      <c r="G7" s="27">
        <v>0</v>
      </c>
      <c r="H7" s="27">
        <v>0</v>
      </c>
      <c r="I7" s="28">
        <f>'Форма 4'!I44</f>
        <v>3.155</v>
      </c>
      <c r="J7" s="28">
        <v>0</v>
      </c>
      <c r="K7" s="28">
        <f>'Форма 4'!I45</f>
        <v>0</v>
      </c>
      <c r="L7" s="27">
        <v>0</v>
      </c>
      <c r="M7" s="27">
        <v>0</v>
      </c>
      <c r="N7" s="27">
        <v>26.53</v>
      </c>
      <c r="O7" s="27">
        <v>17.01</v>
      </c>
      <c r="P7" s="27">
        <v>26.53</v>
      </c>
      <c r="Q7" s="27">
        <v>0</v>
      </c>
      <c r="R7" s="27">
        <v>17.01</v>
      </c>
      <c r="S7" s="27">
        <v>0</v>
      </c>
      <c r="T7" s="27">
        <v>0</v>
      </c>
      <c r="U7" s="27">
        <v>0</v>
      </c>
      <c r="V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ht="10.5">
      <c r="A8" s="27" t="str">
        <f>'Форма 4'!A63</f>
        <v>3.</v>
      </c>
      <c r="B8" s="27">
        <f t="shared" si="0"/>
        <v>1529.7</v>
      </c>
      <c r="C8" s="27">
        <v>362.89</v>
      </c>
      <c r="D8" s="27">
        <v>1166.81</v>
      </c>
      <c r="E8" s="27">
        <v>150.06</v>
      </c>
      <c r="F8" s="27">
        <v>0</v>
      </c>
      <c r="G8" s="27">
        <v>0</v>
      </c>
      <c r="H8" s="27">
        <v>0</v>
      </c>
      <c r="I8" s="28">
        <f>'Форма 4'!I63</f>
        <v>29.36</v>
      </c>
      <c r="J8" s="28">
        <v>0</v>
      </c>
      <c r="K8" s="28">
        <f>'Форма 4'!I64</f>
        <v>11.46</v>
      </c>
      <c r="L8" s="27">
        <v>0</v>
      </c>
      <c r="M8" s="27">
        <v>0</v>
      </c>
      <c r="N8" s="27">
        <v>441.14</v>
      </c>
      <c r="O8" s="27">
        <v>359.07</v>
      </c>
      <c r="P8" s="27">
        <v>312.09</v>
      </c>
      <c r="Q8" s="27">
        <v>129.05</v>
      </c>
      <c r="R8" s="27">
        <v>254.02</v>
      </c>
      <c r="S8" s="27">
        <v>105.05</v>
      </c>
      <c r="T8" s="27">
        <v>0</v>
      </c>
      <c r="U8" s="27">
        <v>0</v>
      </c>
      <c r="V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</row>
    <row r="9" spans="1:31" ht="10.5">
      <c r="A9" s="27" t="str">
        <f>'Форма 4'!A82</f>
        <v>4.</v>
      </c>
      <c r="B9" s="27">
        <f t="shared" si="0"/>
        <v>83.7</v>
      </c>
      <c r="C9" s="27">
        <v>0</v>
      </c>
      <c r="D9" s="27">
        <v>0</v>
      </c>
      <c r="E9" s="27">
        <v>0</v>
      </c>
      <c r="F9" s="27">
        <v>83.7</v>
      </c>
      <c r="G9" s="27">
        <v>81.25</v>
      </c>
      <c r="H9" s="27">
        <v>0</v>
      </c>
      <c r="I9" s="28">
        <f>'Форма 4'!I82</f>
        <v>0</v>
      </c>
      <c r="J9" s="28">
        <v>0</v>
      </c>
      <c r="K9" s="28">
        <f>'Форма 4'!I83</f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</row>
    <row r="10" spans="1:31" ht="10.5">
      <c r="A10" s="27" t="str">
        <f>'Форма 4'!A100</f>
        <v>5.</v>
      </c>
      <c r="B10" s="27">
        <f t="shared" si="0"/>
        <v>818.19</v>
      </c>
      <c r="C10" s="27">
        <v>333.91</v>
      </c>
      <c r="D10" s="27">
        <v>484.28</v>
      </c>
      <c r="E10" s="27">
        <v>88.96</v>
      </c>
      <c r="F10" s="27">
        <v>0</v>
      </c>
      <c r="G10" s="27">
        <v>0</v>
      </c>
      <c r="H10" s="27">
        <v>0</v>
      </c>
      <c r="I10" s="28">
        <f>'Форма 4'!I100</f>
        <v>28.06</v>
      </c>
      <c r="J10" s="28">
        <v>0</v>
      </c>
      <c r="K10" s="28">
        <f>'Форма 4'!I101</f>
        <v>7.31</v>
      </c>
      <c r="L10" s="27">
        <v>0</v>
      </c>
      <c r="M10" s="27">
        <v>0</v>
      </c>
      <c r="N10" s="27">
        <v>465.16</v>
      </c>
      <c r="O10" s="27">
        <v>296.01</v>
      </c>
      <c r="P10" s="27">
        <v>367.3</v>
      </c>
      <c r="Q10" s="27">
        <v>97.86</v>
      </c>
      <c r="R10" s="27">
        <v>233.74</v>
      </c>
      <c r="S10" s="27">
        <v>62.27</v>
      </c>
      <c r="T10" s="27">
        <v>0</v>
      </c>
      <c r="U10" s="27">
        <v>0</v>
      </c>
      <c r="V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</row>
    <row r="11" spans="1:31" ht="10.5">
      <c r="A11" s="27" t="str">
        <f>'Форма 4'!A118</f>
        <v>6.</v>
      </c>
      <c r="B11" s="27">
        <f t="shared" si="0"/>
        <v>1216.06</v>
      </c>
      <c r="C11" s="27">
        <v>516.46</v>
      </c>
      <c r="D11" s="27">
        <v>699.6</v>
      </c>
      <c r="E11" s="27">
        <v>128.52</v>
      </c>
      <c r="F11" s="27">
        <v>0</v>
      </c>
      <c r="G11" s="27">
        <v>0</v>
      </c>
      <c r="H11" s="27">
        <v>0</v>
      </c>
      <c r="I11" s="28">
        <f>'Форма 4'!I118</f>
        <v>43.4</v>
      </c>
      <c r="J11" s="28">
        <v>0</v>
      </c>
      <c r="K11" s="28">
        <f>'Форма 4'!I119</f>
        <v>10.56</v>
      </c>
      <c r="L11" s="27">
        <v>0</v>
      </c>
      <c r="M11" s="27">
        <v>0</v>
      </c>
      <c r="N11" s="27">
        <v>709.48</v>
      </c>
      <c r="O11" s="27">
        <v>451.49</v>
      </c>
      <c r="P11" s="27">
        <v>568.11</v>
      </c>
      <c r="Q11" s="27">
        <v>141.37</v>
      </c>
      <c r="R11" s="27">
        <v>361.52</v>
      </c>
      <c r="S11" s="27">
        <v>89.97</v>
      </c>
      <c r="T11" s="27">
        <v>0</v>
      </c>
      <c r="U11" s="27">
        <v>0</v>
      </c>
      <c r="V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</row>
    <row r="12" spans="1:31" ht="10.5">
      <c r="A12" s="27" t="str">
        <f>'Форма 4'!A136</f>
        <v>7.</v>
      </c>
      <c r="B12" s="27">
        <f t="shared" si="0"/>
        <v>36.09</v>
      </c>
      <c r="C12" s="27">
        <v>4.54</v>
      </c>
      <c r="D12" s="27">
        <v>31.55</v>
      </c>
      <c r="E12" s="27">
        <v>3.53</v>
      </c>
      <c r="F12" s="27">
        <v>0</v>
      </c>
      <c r="G12" s="27">
        <v>0</v>
      </c>
      <c r="H12" s="27">
        <v>0</v>
      </c>
      <c r="I12" s="28">
        <f>'Форма 4'!I136</f>
        <v>0.39</v>
      </c>
      <c r="J12" s="28">
        <v>0</v>
      </c>
      <c r="K12" s="28">
        <f>'Форма 4'!I137</f>
        <v>0.29</v>
      </c>
      <c r="L12" s="27">
        <v>0</v>
      </c>
      <c r="M12" s="27">
        <v>0</v>
      </c>
      <c r="N12" s="27">
        <v>7.26</v>
      </c>
      <c r="O12" s="27">
        <v>5.65</v>
      </c>
      <c r="P12" s="27">
        <v>4.09</v>
      </c>
      <c r="Q12" s="27">
        <v>3.17</v>
      </c>
      <c r="R12" s="27">
        <v>3.18</v>
      </c>
      <c r="S12" s="27">
        <v>2.47</v>
      </c>
      <c r="T12" s="27">
        <v>0</v>
      </c>
      <c r="U12" s="27">
        <v>0</v>
      </c>
      <c r="V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</row>
    <row r="13" spans="1:31" ht="10.5">
      <c r="A13" s="27" t="str">
        <f>'Форма 4'!A155</f>
        <v>8.</v>
      </c>
      <c r="B13" s="27">
        <f t="shared" si="0"/>
        <v>1070.4</v>
      </c>
      <c r="C13" s="27">
        <v>1031.86</v>
      </c>
      <c r="D13" s="27">
        <v>38.54</v>
      </c>
      <c r="E13" s="27">
        <v>0</v>
      </c>
      <c r="F13" s="27">
        <v>0</v>
      </c>
      <c r="G13" s="27">
        <v>0</v>
      </c>
      <c r="H13" s="27">
        <v>0</v>
      </c>
      <c r="I13" s="28">
        <f>'Форма 4'!I155</f>
        <v>88.8</v>
      </c>
      <c r="J13" s="28">
        <v>0</v>
      </c>
      <c r="K13" s="28">
        <f>'Форма 4'!I156</f>
        <v>0</v>
      </c>
      <c r="L13" s="27">
        <v>0</v>
      </c>
      <c r="M13" s="27">
        <v>0</v>
      </c>
      <c r="N13" s="27">
        <v>1258.87</v>
      </c>
      <c r="O13" s="27">
        <v>825.49</v>
      </c>
      <c r="P13" s="27">
        <v>1258.87</v>
      </c>
      <c r="Q13" s="27">
        <v>0</v>
      </c>
      <c r="R13" s="27">
        <v>825.49</v>
      </c>
      <c r="S13" s="27">
        <v>0</v>
      </c>
      <c r="T13" s="27">
        <v>0</v>
      </c>
      <c r="U13" s="27">
        <v>0</v>
      </c>
      <c r="V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</row>
    <row r="14" spans="1:31" ht="10.5">
      <c r="A14" s="27" t="str">
        <f>'Форма 4'!A175</f>
        <v>9.</v>
      </c>
      <c r="B14" s="27">
        <f t="shared" si="0"/>
        <v>42.31</v>
      </c>
      <c r="C14" s="27">
        <v>0</v>
      </c>
      <c r="D14" s="27">
        <v>0</v>
      </c>
      <c r="E14" s="27">
        <v>0</v>
      </c>
      <c r="F14" s="27">
        <v>42.31</v>
      </c>
      <c r="G14" s="27">
        <v>42.31</v>
      </c>
      <c r="H14" s="27">
        <v>0</v>
      </c>
      <c r="I14" s="28">
        <f>'Форма 4'!I175</f>
        <v>0</v>
      </c>
      <c r="J14" s="28">
        <v>0</v>
      </c>
      <c r="K14" s="28">
        <f>'Форма 4'!I176</f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</row>
    <row r="15" spans="1:31" ht="10.5">
      <c r="A15" s="27" t="str">
        <f>'Форма 4'!A194</f>
        <v>10.</v>
      </c>
      <c r="B15" s="27">
        <f t="shared" si="0"/>
        <v>2.83</v>
      </c>
      <c r="C15" s="27">
        <v>2.61</v>
      </c>
      <c r="D15" s="27">
        <v>0.22</v>
      </c>
      <c r="E15" s="27">
        <v>0</v>
      </c>
      <c r="F15" s="27">
        <v>0</v>
      </c>
      <c r="G15" s="27">
        <v>0</v>
      </c>
      <c r="H15" s="27">
        <v>0</v>
      </c>
      <c r="I15" s="28">
        <f>'Форма 4'!I194</f>
        <v>0.217</v>
      </c>
      <c r="J15" s="28">
        <v>0</v>
      </c>
      <c r="K15" s="28">
        <f>'Форма 4'!I195</f>
        <v>0</v>
      </c>
      <c r="L15" s="27">
        <v>0</v>
      </c>
      <c r="M15" s="27">
        <v>0</v>
      </c>
      <c r="N15" s="27">
        <v>2.74</v>
      </c>
      <c r="O15" s="27">
        <v>1.7</v>
      </c>
      <c r="P15" s="27">
        <v>2.74</v>
      </c>
      <c r="Q15" s="27">
        <v>0</v>
      </c>
      <c r="R15" s="27">
        <v>1.7</v>
      </c>
      <c r="S15" s="27">
        <v>0</v>
      </c>
      <c r="T15" s="27">
        <v>0</v>
      </c>
      <c r="U15" s="27">
        <v>0</v>
      </c>
      <c r="V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</row>
    <row r="16" spans="1:31" ht="10.5">
      <c r="A16" s="27" t="str">
        <f>'Форма 4'!A213</f>
        <v>11.</v>
      </c>
      <c r="B16" s="27">
        <f t="shared" si="0"/>
        <v>48.06</v>
      </c>
      <c r="C16" s="27">
        <v>0</v>
      </c>
      <c r="D16" s="27">
        <v>0</v>
      </c>
      <c r="E16" s="27">
        <v>0</v>
      </c>
      <c r="F16" s="27">
        <v>48.06</v>
      </c>
      <c r="G16" s="27">
        <v>48.06</v>
      </c>
      <c r="H16" s="27">
        <v>0</v>
      </c>
      <c r="I16" s="28">
        <f>'Форма 4'!I213</f>
        <v>0</v>
      </c>
      <c r="J16" s="28">
        <v>0</v>
      </c>
      <c r="K16" s="28">
        <f>'Форма 4'!I214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</row>
    <row r="17" spans="1:31" ht="10.5">
      <c r="A17" s="27" t="str">
        <f>'Форма 4'!A232</f>
        <v>12.</v>
      </c>
      <c r="B17" s="27">
        <f t="shared" si="0"/>
        <v>1028.91</v>
      </c>
      <c r="C17" s="27">
        <v>231.09</v>
      </c>
      <c r="D17" s="27">
        <v>797.82</v>
      </c>
      <c r="E17" s="27">
        <v>81.9</v>
      </c>
      <c r="F17" s="27">
        <v>0</v>
      </c>
      <c r="G17" s="27">
        <v>0</v>
      </c>
      <c r="H17" s="27">
        <v>0</v>
      </c>
      <c r="I17" s="28">
        <f>'Форма 4'!I232</f>
        <v>20.13</v>
      </c>
      <c r="J17" s="28">
        <v>0</v>
      </c>
      <c r="K17" s="28">
        <f>'Форма 4'!I233</f>
        <v>6.73</v>
      </c>
      <c r="L17" s="27">
        <v>0</v>
      </c>
      <c r="M17" s="27">
        <v>0</v>
      </c>
      <c r="N17" s="27">
        <v>485.13</v>
      </c>
      <c r="O17" s="27">
        <v>312.99</v>
      </c>
      <c r="P17" s="27">
        <v>358.19</v>
      </c>
      <c r="Q17" s="27">
        <v>126.94</v>
      </c>
      <c r="R17" s="27">
        <v>231.09</v>
      </c>
      <c r="S17" s="27">
        <v>81.9</v>
      </c>
      <c r="T17" s="27">
        <v>0</v>
      </c>
      <c r="U17" s="27">
        <v>0</v>
      </c>
      <c r="V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</row>
    <row r="18" spans="1:31" ht="10.5">
      <c r="A18" s="27" t="str">
        <f>'Форма 4'!A252</f>
        <v>13.</v>
      </c>
      <c r="B18" s="27">
        <f t="shared" si="0"/>
        <v>39.77</v>
      </c>
      <c r="C18" s="27">
        <v>0</v>
      </c>
      <c r="D18" s="27">
        <v>0</v>
      </c>
      <c r="E18" s="27">
        <v>0</v>
      </c>
      <c r="F18" s="27">
        <v>39.77</v>
      </c>
      <c r="G18" s="27">
        <v>39.77</v>
      </c>
      <c r="H18" s="27">
        <v>0</v>
      </c>
      <c r="I18" s="28">
        <f>'Форма 4'!I252</f>
        <v>0</v>
      </c>
      <c r="J18" s="28">
        <v>0</v>
      </c>
      <c r="K18" s="28">
        <f>'Форма 4'!I253</f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</row>
    <row r="19" spans="1:31" ht="10.5">
      <c r="A19" s="27" t="str">
        <f>'Форма 4'!A271</f>
        <v>14.</v>
      </c>
      <c r="B19" s="27">
        <f t="shared" si="0"/>
        <v>2140.8</v>
      </c>
      <c r="C19" s="27">
        <v>2063.72</v>
      </c>
      <c r="D19" s="27">
        <v>77.08</v>
      </c>
      <c r="E19" s="27">
        <v>0</v>
      </c>
      <c r="F19" s="27">
        <v>0</v>
      </c>
      <c r="G19" s="27">
        <v>0</v>
      </c>
      <c r="H19" s="27">
        <v>0</v>
      </c>
      <c r="I19" s="28">
        <f>'Форма 4'!I271</f>
        <v>177.6</v>
      </c>
      <c r="J19" s="28">
        <v>0</v>
      </c>
      <c r="K19" s="28">
        <f>'Форма 4'!I272</f>
        <v>0</v>
      </c>
      <c r="L19" s="27">
        <v>0</v>
      </c>
      <c r="M19" s="27">
        <v>0</v>
      </c>
      <c r="N19" s="27">
        <v>2517.74</v>
      </c>
      <c r="O19" s="27">
        <v>1650.98</v>
      </c>
      <c r="P19" s="27">
        <v>2517.74</v>
      </c>
      <c r="Q19" s="27">
        <v>0</v>
      </c>
      <c r="R19" s="27">
        <v>1650.98</v>
      </c>
      <c r="S19" s="27">
        <v>0</v>
      </c>
      <c r="T19" s="27">
        <v>0</v>
      </c>
      <c r="U19" s="27">
        <v>0</v>
      </c>
      <c r="V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</row>
    <row r="20" spans="1:31" ht="10.5">
      <c r="A20" s="27" t="str">
        <f>'Форма 4'!A291</f>
        <v>15.</v>
      </c>
      <c r="B20" s="27">
        <f t="shared" si="0"/>
        <v>42.31</v>
      </c>
      <c r="C20" s="27">
        <v>0</v>
      </c>
      <c r="D20" s="27">
        <v>0</v>
      </c>
      <c r="E20" s="27">
        <v>0</v>
      </c>
      <c r="F20" s="27">
        <v>42.31</v>
      </c>
      <c r="G20" s="27">
        <v>42.31</v>
      </c>
      <c r="H20" s="27">
        <v>0</v>
      </c>
      <c r="I20" s="28">
        <f>'Форма 4'!I291</f>
        <v>0</v>
      </c>
      <c r="J20" s="28">
        <v>0</v>
      </c>
      <c r="K20" s="28">
        <f>'Форма 4'!I292</f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</row>
    <row r="21" spans="1:31" ht="10.5">
      <c r="A21" s="27" t="str">
        <f>'Форма 4'!A310</f>
        <v>16.</v>
      </c>
      <c r="B21" s="27">
        <f t="shared" si="0"/>
        <v>2427.44</v>
      </c>
      <c r="C21" s="27">
        <v>411.8</v>
      </c>
      <c r="D21" s="27">
        <v>38.54</v>
      </c>
      <c r="E21" s="27">
        <v>0</v>
      </c>
      <c r="F21" s="27">
        <v>1977.1</v>
      </c>
      <c r="G21" s="27">
        <v>0</v>
      </c>
      <c r="H21" s="27">
        <v>0</v>
      </c>
      <c r="I21" s="28">
        <f>'Форма 4'!I310</f>
        <v>38.2</v>
      </c>
      <c r="J21" s="28">
        <v>0</v>
      </c>
      <c r="K21" s="28">
        <f>'Форма 4'!I311</f>
        <v>0</v>
      </c>
      <c r="L21" s="27">
        <v>0</v>
      </c>
      <c r="M21" s="27">
        <v>0</v>
      </c>
      <c r="N21" s="27">
        <v>502.4</v>
      </c>
      <c r="O21" s="27">
        <v>329.44</v>
      </c>
      <c r="P21" s="27">
        <v>502.4</v>
      </c>
      <c r="Q21" s="27">
        <v>0</v>
      </c>
      <c r="R21" s="27">
        <v>329.44</v>
      </c>
      <c r="S21" s="27">
        <v>0</v>
      </c>
      <c r="T21" s="27">
        <v>0</v>
      </c>
      <c r="U21" s="27">
        <v>0</v>
      </c>
      <c r="V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</row>
    <row r="22" spans="1:31" ht="10.5">
      <c r="A22" s="27" t="str">
        <f>'Форма 4'!A328</f>
        <v>17.</v>
      </c>
      <c r="B22" s="27">
        <f t="shared" si="0"/>
        <v>42.31</v>
      </c>
      <c r="C22" s="27">
        <v>0</v>
      </c>
      <c r="D22" s="27">
        <v>0</v>
      </c>
      <c r="E22" s="27">
        <v>0</v>
      </c>
      <c r="F22" s="27">
        <v>42.31</v>
      </c>
      <c r="G22" s="27">
        <v>42.31</v>
      </c>
      <c r="H22" s="27">
        <v>0</v>
      </c>
      <c r="I22" s="28">
        <f>'Форма 4'!I328</f>
        <v>0</v>
      </c>
      <c r="J22" s="28">
        <v>0</v>
      </c>
      <c r="K22" s="28">
        <f>'Форма 4'!I329</f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</row>
    <row r="23" spans="1:31" ht="10.5">
      <c r="A23" s="27" t="str">
        <f>'Форма 4'!A347</f>
        <v>18.</v>
      </c>
      <c r="B23" s="27">
        <f t="shared" si="0"/>
        <v>52.51</v>
      </c>
      <c r="C23" s="27">
        <v>50.36</v>
      </c>
      <c r="D23" s="27">
        <v>2.15</v>
      </c>
      <c r="E23" s="27">
        <v>0.11</v>
      </c>
      <c r="F23" s="27">
        <v>0</v>
      </c>
      <c r="G23" s="27">
        <v>0</v>
      </c>
      <c r="H23" s="27">
        <v>0</v>
      </c>
      <c r="I23" s="28">
        <f>'Форма 4'!I347</f>
        <v>4.88</v>
      </c>
      <c r="J23" s="28">
        <v>0</v>
      </c>
      <c r="K23" s="28">
        <f>'Форма 4'!I348</f>
        <v>0.01</v>
      </c>
      <c r="L23" s="27">
        <v>0</v>
      </c>
      <c r="M23" s="27">
        <v>0</v>
      </c>
      <c r="N23" s="27">
        <v>52.99</v>
      </c>
      <c r="O23" s="27">
        <v>27.76</v>
      </c>
      <c r="P23" s="27">
        <v>52.88</v>
      </c>
      <c r="Q23" s="27">
        <v>0.11</v>
      </c>
      <c r="R23" s="27">
        <v>27.7</v>
      </c>
      <c r="S23" s="27">
        <v>0.06</v>
      </c>
      <c r="T23" s="27">
        <v>0</v>
      </c>
      <c r="U23" s="27">
        <v>0</v>
      </c>
      <c r="V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</row>
    <row r="24" spans="1:31" ht="10.5">
      <c r="A24" s="27" t="str">
        <f>'Форма 4'!A367</f>
        <v>19.</v>
      </c>
      <c r="B24" s="27">
        <f t="shared" si="0"/>
        <v>46.05</v>
      </c>
      <c r="C24" s="27">
        <v>22.59</v>
      </c>
      <c r="D24" s="27">
        <v>23.46</v>
      </c>
      <c r="E24" s="27">
        <v>6.28</v>
      </c>
      <c r="F24" s="27">
        <v>0</v>
      </c>
      <c r="G24" s="27">
        <v>0</v>
      </c>
      <c r="H24" s="27">
        <v>0</v>
      </c>
      <c r="I24" s="28">
        <f>'Форма 4'!I367</f>
        <v>2.2914</v>
      </c>
      <c r="J24" s="28">
        <v>0</v>
      </c>
      <c r="K24" s="28">
        <f>'Форма 4'!I368</f>
        <v>0.516</v>
      </c>
      <c r="L24" s="27">
        <v>0</v>
      </c>
      <c r="M24" s="27">
        <v>0</v>
      </c>
      <c r="N24" s="27">
        <v>19.05</v>
      </c>
      <c r="O24" s="27">
        <v>0</v>
      </c>
      <c r="P24" s="27">
        <v>14.91</v>
      </c>
      <c r="Q24" s="27">
        <v>4.14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E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8" customWidth="1"/>
    <col min="2" max="16384" width="9.140625" style="27" customWidth="1"/>
  </cols>
  <sheetData>
    <row r="1" spans="1:31" s="29" customFormat="1" ht="10.5">
      <c r="A1" s="8"/>
      <c r="B1" s="29" t="s">
        <v>168</v>
      </c>
      <c r="C1" s="29" t="s">
        <v>169</v>
      </c>
      <c r="D1" s="29" t="s">
        <v>170</v>
      </c>
      <c r="E1" s="29" t="s">
        <v>171</v>
      </c>
      <c r="F1" s="29" t="s">
        <v>172</v>
      </c>
      <c r="G1" s="29" t="s">
        <v>173</v>
      </c>
      <c r="H1" s="29" t="s">
        <v>174</v>
      </c>
      <c r="I1" s="29" t="s">
        <v>175</v>
      </c>
      <c r="J1" s="29" t="s">
        <v>176</v>
      </c>
      <c r="K1" s="29" t="s">
        <v>177</v>
      </c>
      <c r="L1" s="29" t="s">
        <v>178</v>
      </c>
      <c r="M1" s="29" t="s">
        <v>179</v>
      </c>
      <c r="N1" s="29" t="s">
        <v>180</v>
      </c>
      <c r="O1" s="29" t="s">
        <v>181</v>
      </c>
      <c r="P1" s="29" t="s">
        <v>182</v>
      </c>
      <c r="Q1" s="29" t="s">
        <v>183</v>
      </c>
      <c r="R1" s="29" t="s">
        <v>184</v>
      </c>
      <c r="S1" s="29" t="s">
        <v>185</v>
      </c>
      <c r="T1" s="29" t="s">
        <v>186</v>
      </c>
      <c r="U1" s="29" t="s">
        <v>187</v>
      </c>
      <c r="V1" s="29" t="s">
        <v>188</v>
      </c>
      <c r="X1" s="29" t="s">
        <v>189</v>
      </c>
      <c r="Y1" s="29" t="s">
        <v>190</v>
      </c>
      <c r="Z1" s="29" t="s">
        <v>191</v>
      </c>
      <c r="AA1" s="29" t="s">
        <v>192</v>
      </c>
      <c r="AB1" s="29" t="s">
        <v>193</v>
      </c>
      <c r="AC1" s="29" t="s">
        <v>194</v>
      </c>
      <c r="AD1" s="29" t="s">
        <v>195</v>
      </c>
      <c r="AE1" s="29" t="s">
        <v>196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0"/>
      <c r="B3" s="62" t="s">
        <v>197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0"/>
      <c r="B4" s="62" t="s">
        <v>198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31" ht="10.5">
      <c r="A6" s="31" t="str">
        <f>'Форма 4'!A26</f>
        <v>1.</v>
      </c>
      <c r="B6" s="31">
        <f aca="true" t="shared" si="0" ref="B6:B24">ROUND(C6+D6+F6,0)</f>
        <v>107</v>
      </c>
      <c r="C6" s="31">
        <f>ROUND('Форма 4'!C26*'Базовые цены за единицу'!C6,0)</f>
        <v>91</v>
      </c>
      <c r="D6" s="31">
        <f>ROUND('Форма 4'!C26*'Базовые цены за единицу'!D6,0)</f>
        <v>16</v>
      </c>
      <c r="E6" s="31">
        <f>ROUND('Форма 4'!C26*'Базовые цены за единицу'!E6,0)</f>
        <v>0</v>
      </c>
      <c r="F6" s="31">
        <f>ROUND('Форма 4'!C26*'Базовые цены за единицу'!F6,0)</f>
        <v>0</v>
      </c>
      <c r="G6" s="31">
        <f>ROUND('Форма 4'!C26*'Базовые цены за единицу'!G6,0)</f>
        <v>0</v>
      </c>
      <c r="H6" s="31">
        <f>ROUND('Форма 4'!C26*'Базовые цены за единицу'!H6,0)</f>
        <v>0</v>
      </c>
      <c r="I6" s="32">
        <f>ОКРУГЛВСЕ('Форма 4'!C26*'Базовые цены за единицу'!I6,8)</f>
        <v>8.4546</v>
      </c>
      <c r="J6" s="28">
        <f>ОКРУГЛВСЕ('Форма 4'!C26*'Базовые цены за единицу'!J6,8)</f>
        <v>0</v>
      </c>
      <c r="K6" s="32">
        <f>ОКРУГЛВСЕ('Форма 4'!C26*'Базовые цены за единицу'!K6,8)</f>
        <v>0</v>
      </c>
      <c r="L6" s="31">
        <f>ROUND('Форма 4'!C26*'Базовые цены за единицу'!L6,0)</f>
        <v>0</v>
      </c>
      <c r="M6" s="31">
        <f>ROUND('Форма 4'!C26*'Базовые цены за единицу'!M6,0)</f>
        <v>0</v>
      </c>
      <c r="N6" s="31">
        <f>ROUND((C6+E6)*'Форма 4'!C37/100,0)</f>
        <v>71</v>
      </c>
      <c r="O6" s="31">
        <f>ROUND((C6+E6)*'Форма 4'!C40/100,0)</f>
        <v>46</v>
      </c>
      <c r="P6" s="31">
        <f>ROUND('Форма 4'!C26*'Базовые цены за единицу'!P6,0)</f>
        <v>71</v>
      </c>
      <c r="Q6" s="31">
        <f>ROUND('Форма 4'!C26*'Базовые цены за единицу'!Q6,0)</f>
        <v>0</v>
      </c>
      <c r="R6" s="31">
        <f>ROUND('Форма 4'!C26*'Базовые цены за единицу'!R6,0)</f>
        <v>46</v>
      </c>
      <c r="S6" s="31">
        <f>ROUND('Форма 4'!C26*'Базовые цены за единицу'!S6,0)</f>
        <v>0</v>
      </c>
      <c r="T6" s="31">
        <f>ROUND('Форма 4'!C26*'Базовые цены за единицу'!T6,0)</f>
        <v>0</v>
      </c>
      <c r="U6" s="31">
        <f>ROUND('Форма 4'!C26*'Базовые цены за единицу'!U6,0)</f>
        <v>0</v>
      </c>
      <c r="V6" s="31">
        <f>ROUND('Форма 4'!C26*'Базовые цены за единицу'!V6,0)</f>
        <v>0</v>
      </c>
      <c r="X6" s="27">
        <f>ROUND('Форма 4'!C26*'Базовые цены за единицу'!X6,0)</f>
        <v>0</v>
      </c>
      <c r="Y6" s="27">
        <f>IF(Определители!I6="9",ROUND((C6+E6)*(Начисления!M6/100)*('Форма 4'!C37/100),0),0)</f>
        <v>0</v>
      </c>
      <c r="Z6" s="27">
        <f>IF(Определители!I6="9",ROUND((C6+E6)*(100-Начисления!M6/100)*('Форма 4'!C37/100),0),0)</f>
        <v>0</v>
      </c>
      <c r="AA6" s="27">
        <f>IF(Определители!I6="9",ROUND((C6+E6)*(Начисления!M6/100)*('Форма 4'!C40/100),0),0)</f>
        <v>0</v>
      </c>
      <c r="AB6" s="27">
        <f>IF(Определители!I6="9",ROUND((C6+E6)*(100-Начисления!M6/100)*('Форма 4'!C40/100),0),0)</f>
        <v>0</v>
      </c>
      <c r="AC6" s="27">
        <f>IF(Определители!I6="9",ROUND(B6*Начисления!M6/100,0),0)</f>
        <v>0</v>
      </c>
      <c r="AD6" s="27">
        <f>IF(Определители!I6="9",ROUND(B6*(100-Начисления!M6)/100,0),0)</f>
        <v>0</v>
      </c>
      <c r="AE6" s="27">
        <f>ROUND('Форма 4'!C26*'Базовые цены за единицу'!AE6,0)</f>
        <v>0</v>
      </c>
    </row>
    <row r="7" spans="1:31" ht="10.5">
      <c r="A7" s="31" t="str">
        <f>'Форма 4'!A44</f>
        <v>2.</v>
      </c>
      <c r="B7" s="31">
        <f t="shared" si="0"/>
        <v>61</v>
      </c>
      <c r="C7" s="31">
        <f>ROUND('Форма 4'!C44*'Базовые цены за единицу'!C7,0)</f>
        <v>52</v>
      </c>
      <c r="D7" s="31">
        <f>ROUND('Форма 4'!C44*'Базовые цены за единицу'!D7,0)</f>
        <v>9</v>
      </c>
      <c r="E7" s="31">
        <f>ROUND('Форма 4'!C44*'Базовые цены за единицу'!E7,0)</f>
        <v>0</v>
      </c>
      <c r="F7" s="31">
        <f>ROUND('Форма 4'!C44*'Базовые цены за единицу'!F7,0)</f>
        <v>0</v>
      </c>
      <c r="G7" s="31">
        <f>ROUND('Форма 4'!C44*'Базовые цены за единицу'!G7,0)</f>
        <v>0</v>
      </c>
      <c r="H7" s="31">
        <f>ROUND('Форма 4'!C44*'Базовые цены за единицу'!H7,0)</f>
        <v>0</v>
      </c>
      <c r="I7" s="32">
        <f>ОКРУГЛВСЕ('Форма 4'!C44*'Базовые цены за единицу'!I7,8)</f>
        <v>4.8587</v>
      </c>
      <c r="J7" s="28">
        <f>ОКРУГЛВСЕ('Форма 4'!C44*'Базовые цены за единицу'!J7,8)</f>
        <v>0</v>
      </c>
      <c r="K7" s="32">
        <f>ОКРУГЛВСЕ('Форма 4'!C44*'Базовые цены за единицу'!K7,8)</f>
        <v>0</v>
      </c>
      <c r="L7" s="31">
        <f>ROUND('Форма 4'!C44*'Базовые цены за единицу'!L7,0)</f>
        <v>0</v>
      </c>
      <c r="M7" s="31">
        <f>ROUND('Форма 4'!C44*'Базовые цены за единицу'!M7,0)</f>
        <v>0</v>
      </c>
      <c r="N7" s="31">
        <f>ROUND((C7+E7)*'Форма 4'!C56/100,0)</f>
        <v>41</v>
      </c>
      <c r="O7" s="31">
        <f>ROUND((C7+E7)*'Форма 4'!C59/100,0)</f>
        <v>26</v>
      </c>
      <c r="P7" s="31">
        <f>ROUND('Форма 4'!C44*'Базовые цены за единицу'!P7,0)</f>
        <v>41</v>
      </c>
      <c r="Q7" s="31">
        <f>ROUND('Форма 4'!C44*'Базовые цены за единицу'!Q7,0)</f>
        <v>0</v>
      </c>
      <c r="R7" s="31">
        <f>ROUND('Форма 4'!C44*'Базовые цены за единицу'!R7,0)</f>
        <v>26</v>
      </c>
      <c r="S7" s="31">
        <f>ROUND('Форма 4'!C44*'Базовые цены за единицу'!S7,0)</f>
        <v>0</v>
      </c>
      <c r="T7" s="31">
        <f>ROUND('Форма 4'!C44*'Базовые цены за единицу'!T7,0)</f>
        <v>0</v>
      </c>
      <c r="U7" s="31">
        <f>ROUND('Форма 4'!C44*'Базовые цены за единицу'!U7,0)</f>
        <v>0</v>
      </c>
      <c r="V7" s="31">
        <f>ROUND('Форма 4'!C44*'Базовые цены за единицу'!V7,0)</f>
        <v>0</v>
      </c>
      <c r="X7" s="27">
        <f>ROUND('Форма 4'!C44*'Базовые цены за единицу'!X7,0)</f>
        <v>0</v>
      </c>
      <c r="Y7" s="27">
        <f>IF(Определители!I7="9",ROUND((C7+E7)*(Начисления!M7/100)*('Форма 4'!C56/100),0),0)</f>
        <v>0</v>
      </c>
      <c r="Z7" s="27">
        <f>IF(Определители!I7="9",ROUND((C7+E7)*(100-Начисления!M7/100)*('Форма 4'!C56/100),0),0)</f>
        <v>0</v>
      </c>
      <c r="AA7" s="27">
        <f>IF(Определители!I7="9",ROUND((C7+E7)*(Начисления!M7/100)*('Форма 4'!C59/100),0),0)</f>
        <v>0</v>
      </c>
      <c r="AB7" s="27">
        <f>IF(Определители!I7="9",ROUND((C7+E7)*(100-Начисления!M7/100)*('Форма 4'!C59/100),0),0)</f>
        <v>0</v>
      </c>
      <c r="AC7" s="27">
        <f>IF(Определители!I7="9",ROUND(B7*Начисления!M7/100,0),0)</f>
        <v>0</v>
      </c>
      <c r="AD7" s="27">
        <f>IF(Определители!I7="9",ROUND(B7*(100-Начисления!M7)/100,0),0)</f>
        <v>0</v>
      </c>
      <c r="AE7" s="27">
        <f>ROUND('Форма 4'!C44*'Базовые цены за единицу'!AE7,0)</f>
        <v>0</v>
      </c>
    </row>
    <row r="8" spans="1:31" ht="10.5">
      <c r="A8" s="31" t="str">
        <f>'Форма 4'!A63</f>
        <v>3.</v>
      </c>
      <c r="B8" s="31">
        <f t="shared" si="0"/>
        <v>589</v>
      </c>
      <c r="C8" s="31">
        <f>ROUND('Форма 4'!C63*'Базовые цены за единицу'!C8,0)</f>
        <v>140</v>
      </c>
      <c r="D8" s="31">
        <f>ROUND('Форма 4'!C63*'Базовые цены за единицу'!D8,0)</f>
        <v>449</v>
      </c>
      <c r="E8" s="31">
        <f>ROUND('Форма 4'!C63*'Базовые цены за единицу'!E8,0)</f>
        <v>58</v>
      </c>
      <c r="F8" s="31">
        <f>ROUND('Форма 4'!C63*'Базовые цены за единицу'!F8,0)</f>
        <v>0</v>
      </c>
      <c r="G8" s="31">
        <f>ROUND('Форма 4'!C63*'Базовые цены за единицу'!G8,0)</f>
        <v>0</v>
      </c>
      <c r="H8" s="31">
        <f>ROUND('Форма 4'!C63*'Базовые цены за единицу'!H8,0)</f>
        <v>0</v>
      </c>
      <c r="I8" s="32">
        <f>ОКРУГЛВСЕ('Форма 4'!C63*'Базовые цены за единицу'!I8,8)</f>
        <v>11.3036</v>
      </c>
      <c r="J8" s="28">
        <f>ОКРУГЛВСЕ('Форма 4'!C63*'Базовые цены за единицу'!J8,8)</f>
        <v>0</v>
      </c>
      <c r="K8" s="32">
        <f>ОКРУГЛВСЕ('Форма 4'!C63*'Базовые цены за единицу'!K8,8)</f>
        <v>4.4121</v>
      </c>
      <c r="L8" s="31">
        <f>ROUND('Форма 4'!C63*'Базовые цены за единицу'!L8,0)</f>
        <v>0</v>
      </c>
      <c r="M8" s="31">
        <f>ROUND('Форма 4'!C63*'Базовые цены за единицу'!M8,0)</f>
        <v>0</v>
      </c>
      <c r="N8" s="31">
        <f>ROUND((C8+E8)*'Форма 4'!C75/100,0)</f>
        <v>170</v>
      </c>
      <c r="O8" s="31">
        <f>ROUND((C8+E8)*'Форма 4'!C78/100,0)</f>
        <v>139</v>
      </c>
      <c r="P8" s="31">
        <f>ROUND('Форма 4'!C63*'Базовые цены за единицу'!P8,0)</f>
        <v>120</v>
      </c>
      <c r="Q8" s="31">
        <f>ROUND('Форма 4'!C63*'Базовые цены за единицу'!Q8,0)</f>
        <v>50</v>
      </c>
      <c r="R8" s="31">
        <f>ROUND('Форма 4'!C63*'Базовые цены за единицу'!R8,0)</f>
        <v>98</v>
      </c>
      <c r="S8" s="31">
        <f>ROUND('Форма 4'!C63*'Базовые цены за единицу'!S8,0)</f>
        <v>40</v>
      </c>
      <c r="T8" s="31">
        <f>ROUND('Форма 4'!C63*'Базовые цены за единицу'!T8,0)</f>
        <v>0</v>
      </c>
      <c r="U8" s="31">
        <f>ROUND('Форма 4'!C63*'Базовые цены за единицу'!U8,0)</f>
        <v>0</v>
      </c>
      <c r="V8" s="31">
        <f>ROUND('Форма 4'!C63*'Базовые цены за единицу'!V8,0)</f>
        <v>0</v>
      </c>
      <c r="X8" s="27">
        <f>ROUND('Форма 4'!C63*'Базовые цены за единицу'!X8,0)</f>
        <v>0</v>
      </c>
      <c r="Y8" s="27">
        <f>IF(Определители!I8="9",ROUND((C8+E8)*(Начисления!M8/100)*('Форма 4'!C75/100),0),0)</f>
        <v>0</v>
      </c>
      <c r="Z8" s="27">
        <f>IF(Определители!I8="9",ROUND((C8+E8)*(100-Начисления!M8/100)*('Форма 4'!C75/100),0),0)</f>
        <v>0</v>
      </c>
      <c r="AA8" s="27">
        <f>IF(Определители!I8="9",ROUND((C8+E8)*(Начисления!M8/100)*('Форма 4'!C78/100),0),0)</f>
        <v>0</v>
      </c>
      <c r="AB8" s="27">
        <f>IF(Определители!I8="9",ROUND((C8+E8)*(100-Начисления!M8/100)*('Форма 4'!C78/100),0),0)</f>
        <v>0</v>
      </c>
      <c r="AC8" s="27">
        <f>IF(Определители!I8="9",ROUND(B8*Начисления!M8/100,0),0)</f>
        <v>0</v>
      </c>
      <c r="AD8" s="27">
        <f>IF(Определители!I8="9",ROUND(B8*(100-Начисления!M8)/100,0),0)</f>
        <v>0</v>
      </c>
      <c r="AE8" s="27">
        <f>ROUND('Форма 4'!C63*'Базовые цены за единицу'!AE8,0)</f>
        <v>0</v>
      </c>
    </row>
    <row r="9" spans="1:31" ht="10.5">
      <c r="A9" s="31" t="str">
        <f>'Форма 4'!A82</f>
        <v>4.</v>
      </c>
      <c r="B9" s="31">
        <f t="shared" si="0"/>
        <v>167</v>
      </c>
      <c r="C9" s="31">
        <f>ROUND('Форма 4'!C82*'Базовые цены за единицу'!C9,0)</f>
        <v>0</v>
      </c>
      <c r="D9" s="31">
        <f>ROUND('Форма 4'!C82*'Базовые цены за единицу'!D9,0)</f>
        <v>0</v>
      </c>
      <c r="E9" s="31">
        <f>ROUND('Форма 4'!C82*'Базовые цены за единицу'!E9,0)</f>
        <v>0</v>
      </c>
      <c r="F9" s="31">
        <f>ROUND('Форма 4'!C82*'Базовые цены за единицу'!F9,0)</f>
        <v>167</v>
      </c>
      <c r="G9" s="31">
        <f>ROUND('Форма 4'!C82*'Базовые цены за единицу'!G9,0)</f>
        <v>163</v>
      </c>
      <c r="H9" s="31">
        <f>ROUND('Форма 4'!C82*'Базовые цены за единицу'!H9,0)</f>
        <v>0</v>
      </c>
      <c r="I9" s="32">
        <f>ОКРУГЛВСЕ('Форма 4'!C82*'Базовые цены за единицу'!I9,8)</f>
        <v>0</v>
      </c>
      <c r="J9" s="28">
        <f>ОКРУГЛВСЕ('Форма 4'!C82*'Базовые цены за единицу'!J9,8)</f>
        <v>0</v>
      </c>
      <c r="K9" s="32">
        <f>ОКРУГЛВСЕ('Форма 4'!C82*'Базовые цены за единицу'!K9,8)</f>
        <v>0</v>
      </c>
      <c r="L9" s="31">
        <f>ROUND('Форма 4'!C82*'Базовые цены за единицу'!L9,0)</f>
        <v>0</v>
      </c>
      <c r="M9" s="31">
        <f>ROUND('Форма 4'!C82*'Базовые цены за единицу'!M9,0)</f>
        <v>0</v>
      </c>
      <c r="N9" s="31">
        <f>ROUND((C9+E9)*'Форма 4'!C93/100,0)</f>
        <v>0</v>
      </c>
      <c r="O9" s="31">
        <f>ROUND((C9+E9)*'Форма 4'!C96/100,0)</f>
        <v>0</v>
      </c>
      <c r="P9" s="31">
        <f>ROUND('Форма 4'!C82*'Базовые цены за единицу'!P9,0)</f>
        <v>0</v>
      </c>
      <c r="Q9" s="31">
        <f>ROUND('Форма 4'!C82*'Базовые цены за единицу'!Q9,0)</f>
        <v>0</v>
      </c>
      <c r="R9" s="31">
        <f>ROUND('Форма 4'!C82*'Базовые цены за единицу'!R9,0)</f>
        <v>0</v>
      </c>
      <c r="S9" s="31">
        <f>ROUND('Форма 4'!C82*'Базовые цены за единицу'!S9,0)</f>
        <v>0</v>
      </c>
      <c r="T9" s="31">
        <f>ROUND('Форма 4'!C82*'Базовые цены за единицу'!T9,0)</f>
        <v>0</v>
      </c>
      <c r="U9" s="31">
        <f>ROUND('Форма 4'!C82*'Базовые цены за единицу'!U9,0)</f>
        <v>0</v>
      </c>
      <c r="V9" s="31">
        <f>ROUND('Форма 4'!C82*'Базовые цены за единицу'!V9,0)</f>
        <v>0</v>
      </c>
      <c r="X9" s="27">
        <f>ROUND('Форма 4'!C82*'Базовые цены за единицу'!X9,0)</f>
        <v>0</v>
      </c>
      <c r="Y9" s="27">
        <f>IF(Определители!I9="9",ROUND((C9+E9)*(Начисления!M9/100)*('Форма 4'!C93/100),0),0)</f>
        <v>0</v>
      </c>
      <c r="Z9" s="27">
        <f>IF(Определители!I9="9",ROUND((C9+E9)*(100-Начисления!M9/100)*('Форма 4'!C93/100),0),0)</f>
        <v>0</v>
      </c>
      <c r="AA9" s="27">
        <f>IF(Определители!I9="9",ROUND((C9+E9)*(Начисления!M9/100)*('Форма 4'!C96/100),0),0)</f>
        <v>0</v>
      </c>
      <c r="AB9" s="27">
        <f>IF(Определители!I9="9",ROUND((C9+E9)*(100-Начисления!M9/100)*('Форма 4'!C96/100),0),0)</f>
        <v>0</v>
      </c>
      <c r="AC9" s="27">
        <f>IF(Определители!I9="9",ROUND(B9*Начисления!M9/100,0),0)</f>
        <v>0</v>
      </c>
      <c r="AD9" s="27">
        <f>IF(Определители!I9="9",ROUND(B9*(100-Начисления!M9)/100,0),0)</f>
        <v>0</v>
      </c>
      <c r="AE9" s="27">
        <f>ROUND('Форма 4'!C82*'Базовые цены за единицу'!AE9,0)</f>
        <v>0</v>
      </c>
    </row>
    <row r="10" spans="1:31" ht="10.5">
      <c r="A10" s="31" t="str">
        <f>'Форма 4'!A100</f>
        <v>5.</v>
      </c>
      <c r="B10" s="31">
        <f t="shared" si="0"/>
        <v>1732</v>
      </c>
      <c r="C10" s="31">
        <f>ROUND('Форма 4'!C100*'Базовые цены за единицу'!C10,0)</f>
        <v>707</v>
      </c>
      <c r="D10" s="31">
        <f>ROUND('Форма 4'!C100*'Базовые цены за единицу'!D10,0)</f>
        <v>1025</v>
      </c>
      <c r="E10" s="31">
        <f>ROUND('Форма 4'!C100*'Базовые цены за единицу'!E10,0)</f>
        <v>188</v>
      </c>
      <c r="F10" s="31">
        <f>ROUND('Форма 4'!C100*'Базовые цены за единицу'!F10,0)</f>
        <v>0</v>
      </c>
      <c r="G10" s="31">
        <f>ROUND('Форма 4'!C100*'Базовые цены за единицу'!G10,0)</f>
        <v>0</v>
      </c>
      <c r="H10" s="31">
        <f>ROUND('Форма 4'!C100*'Базовые цены за единицу'!H10,0)</f>
        <v>0</v>
      </c>
      <c r="I10" s="32">
        <f>ОКРУГЛВСЕ('Форма 4'!C100*'Базовые цены за единицу'!I10,8)</f>
        <v>59.37496</v>
      </c>
      <c r="J10" s="28">
        <f>ОКРУГЛВСЕ('Форма 4'!C100*'Базовые цены за единицу'!J10,8)</f>
        <v>0</v>
      </c>
      <c r="K10" s="32">
        <f>ОКРУГЛВСЕ('Форма 4'!C100*'Базовые цены за единицу'!K10,8)</f>
        <v>15.46796</v>
      </c>
      <c r="L10" s="31">
        <f>ROUND('Форма 4'!C100*'Базовые цены за единицу'!L10,0)</f>
        <v>0</v>
      </c>
      <c r="M10" s="31">
        <f>ROUND('Форма 4'!C100*'Базовые цены за единицу'!M10,0)</f>
        <v>0</v>
      </c>
      <c r="N10" s="31">
        <f>ROUND((C10+E10)*'Форма 4'!C111/100,0)</f>
        <v>985</v>
      </c>
      <c r="O10" s="31">
        <f>ROUND((C10+E10)*'Форма 4'!C114/100,0)</f>
        <v>627</v>
      </c>
      <c r="P10" s="31">
        <f>ROUND('Форма 4'!C100*'Базовые цены за единицу'!P10,0)</f>
        <v>777</v>
      </c>
      <c r="Q10" s="31">
        <f>ROUND('Форма 4'!C100*'Базовые цены за единицу'!Q10,0)</f>
        <v>207</v>
      </c>
      <c r="R10" s="31">
        <f>ROUND('Форма 4'!C100*'Базовые цены за единицу'!R10,0)</f>
        <v>495</v>
      </c>
      <c r="S10" s="31">
        <f>ROUND('Форма 4'!C100*'Базовые цены за единицу'!S10,0)</f>
        <v>132</v>
      </c>
      <c r="T10" s="31">
        <f>ROUND('Форма 4'!C100*'Базовые цены за единицу'!T10,0)</f>
        <v>0</v>
      </c>
      <c r="U10" s="31">
        <f>ROUND('Форма 4'!C100*'Базовые цены за единицу'!U10,0)</f>
        <v>0</v>
      </c>
      <c r="V10" s="31">
        <f>ROUND('Форма 4'!C100*'Базовые цены за единицу'!V10,0)</f>
        <v>0</v>
      </c>
      <c r="X10" s="27">
        <f>ROUND('Форма 4'!C100*'Базовые цены за единицу'!X10,0)</f>
        <v>0</v>
      </c>
      <c r="Y10" s="27">
        <f>IF(Определители!I10="9",ROUND((C10+E10)*(Начисления!M10/100)*('Форма 4'!C111/100),0),0)</f>
        <v>0</v>
      </c>
      <c r="Z10" s="27">
        <f>IF(Определители!I10="9",ROUND((C10+E10)*(100-Начисления!M10/100)*('Форма 4'!C111/100),0),0)</f>
        <v>0</v>
      </c>
      <c r="AA10" s="27">
        <f>IF(Определители!I10="9",ROUND((C10+E10)*(Начисления!M10/100)*('Форма 4'!C114/100),0),0)</f>
        <v>0</v>
      </c>
      <c r="AB10" s="27">
        <f>IF(Определители!I10="9",ROUND((C10+E10)*(100-Начисления!M10/100)*('Форма 4'!C114/100),0),0)</f>
        <v>0</v>
      </c>
      <c r="AC10" s="27">
        <f>IF(Определители!I10="9",ROUND(B10*Начисления!M10/100,0),0)</f>
        <v>0</v>
      </c>
      <c r="AD10" s="27">
        <f>IF(Определители!I10="9",ROUND(B10*(100-Начисления!M10)/100,0),0)</f>
        <v>0</v>
      </c>
      <c r="AE10" s="27">
        <f>ROUND('Форма 4'!C100*'Базовые цены за единицу'!AE10,0)</f>
        <v>0</v>
      </c>
    </row>
    <row r="11" spans="1:31" ht="10.5">
      <c r="A11" s="31" t="str">
        <f>'Форма 4'!A118</f>
        <v>6.</v>
      </c>
      <c r="B11" s="31">
        <f t="shared" si="0"/>
        <v>205</v>
      </c>
      <c r="C11" s="31">
        <f>ROUND('Форма 4'!C118*'Базовые цены за единицу'!C11,0)</f>
        <v>87</v>
      </c>
      <c r="D11" s="31">
        <f>ROUND('Форма 4'!C118*'Базовые цены за единицу'!D11,0)</f>
        <v>118</v>
      </c>
      <c r="E11" s="31">
        <f>ROUND('Форма 4'!C118*'Базовые цены за единицу'!E11,0)</f>
        <v>22</v>
      </c>
      <c r="F11" s="31">
        <f>ROUND('Форма 4'!C118*'Базовые цены за единицу'!F11,0)</f>
        <v>0</v>
      </c>
      <c r="G11" s="31">
        <f>ROUND('Форма 4'!C118*'Базовые цены за единицу'!G11,0)</f>
        <v>0</v>
      </c>
      <c r="H11" s="31">
        <f>ROUND('Форма 4'!C118*'Базовые цены за единицу'!H11,0)</f>
        <v>0</v>
      </c>
      <c r="I11" s="32">
        <f>ОКРУГЛВСЕ('Форма 4'!C118*'Базовые цены за единицу'!I11,8)</f>
        <v>7.2912</v>
      </c>
      <c r="J11" s="28">
        <f>ОКРУГЛВСЕ('Форма 4'!C118*'Базовые цены за единицу'!J11,8)</f>
        <v>0</v>
      </c>
      <c r="K11" s="32">
        <f>ОКРУГЛВСЕ('Форма 4'!C118*'Базовые цены за единицу'!K11,8)</f>
        <v>1.77408</v>
      </c>
      <c r="L11" s="31">
        <f>ROUND('Форма 4'!C118*'Базовые цены за единицу'!L11,0)</f>
        <v>0</v>
      </c>
      <c r="M11" s="31">
        <f>ROUND('Форма 4'!C118*'Базовые цены за единицу'!M11,0)</f>
        <v>0</v>
      </c>
      <c r="N11" s="31">
        <f>ROUND((C11+E11)*'Форма 4'!C129/100,0)</f>
        <v>120</v>
      </c>
      <c r="O11" s="31">
        <f>ROUND((C11+E11)*'Форма 4'!C132/100,0)</f>
        <v>76</v>
      </c>
      <c r="P11" s="31">
        <f>ROUND('Форма 4'!C118*'Базовые цены за единицу'!P11,0)</f>
        <v>95</v>
      </c>
      <c r="Q11" s="31">
        <f>ROUND('Форма 4'!C118*'Базовые цены за единицу'!Q11,0)</f>
        <v>24</v>
      </c>
      <c r="R11" s="31">
        <f>ROUND('Форма 4'!C118*'Базовые цены за единицу'!R11,0)</f>
        <v>61</v>
      </c>
      <c r="S11" s="31">
        <f>ROUND('Форма 4'!C118*'Базовые цены за единицу'!S11,0)</f>
        <v>15</v>
      </c>
      <c r="T11" s="31">
        <f>ROUND('Форма 4'!C118*'Базовые цены за единицу'!T11,0)</f>
        <v>0</v>
      </c>
      <c r="U11" s="31">
        <f>ROUND('Форма 4'!C118*'Базовые цены за единицу'!U11,0)</f>
        <v>0</v>
      </c>
      <c r="V11" s="31">
        <f>ROUND('Форма 4'!C118*'Базовые цены за единицу'!V11,0)</f>
        <v>0</v>
      </c>
      <c r="X11" s="27">
        <f>ROUND('Форма 4'!C118*'Базовые цены за единицу'!X11,0)</f>
        <v>0</v>
      </c>
      <c r="Y11" s="27">
        <f>IF(Определители!I11="9",ROUND((C11+E11)*(Начисления!M11/100)*('Форма 4'!C129/100),0),0)</f>
        <v>0</v>
      </c>
      <c r="Z11" s="27">
        <f>IF(Определители!I11="9",ROUND((C11+E11)*(100-Начисления!M11/100)*('Форма 4'!C129/100),0),0)</f>
        <v>0</v>
      </c>
      <c r="AA11" s="27">
        <f>IF(Определители!I11="9",ROUND((C11+E11)*(Начисления!M11/100)*('Форма 4'!C132/100),0),0)</f>
        <v>0</v>
      </c>
      <c r="AB11" s="27">
        <f>IF(Определители!I11="9",ROUND((C11+E11)*(100-Начисления!M11/100)*('Форма 4'!C132/100),0),0)</f>
        <v>0</v>
      </c>
      <c r="AC11" s="27">
        <f>IF(Определители!I11="9",ROUND(B11*Начисления!M11/100,0),0)</f>
        <v>0</v>
      </c>
      <c r="AD11" s="27">
        <f>IF(Определители!I11="9",ROUND(B11*(100-Начисления!M11)/100,0),0)</f>
        <v>0</v>
      </c>
      <c r="AE11" s="27">
        <f>ROUND('Форма 4'!C118*'Базовые цены за единицу'!AE11,0)</f>
        <v>0</v>
      </c>
    </row>
    <row r="12" spans="1:31" ht="10.5">
      <c r="A12" s="31" t="str">
        <f>'Форма 4'!A136</f>
        <v>7.</v>
      </c>
      <c r="B12" s="31">
        <f t="shared" si="0"/>
        <v>24335</v>
      </c>
      <c r="C12" s="31">
        <f>ROUND('Форма 4'!C136*'Базовые цены за единицу'!C12,0)</f>
        <v>3061</v>
      </c>
      <c r="D12" s="31">
        <f>ROUND('Форма 4'!C136*'Базовые цены за единицу'!D12,0)</f>
        <v>21274</v>
      </c>
      <c r="E12" s="31">
        <f>ROUND('Форма 4'!C136*'Базовые цены за единицу'!E12,0)</f>
        <v>2380</v>
      </c>
      <c r="F12" s="31">
        <f>ROUND('Форма 4'!C136*'Базовые цены за единицу'!F12,0)</f>
        <v>0</v>
      </c>
      <c r="G12" s="31">
        <f>ROUND('Форма 4'!C136*'Базовые цены за единицу'!G12,0)</f>
        <v>0</v>
      </c>
      <c r="H12" s="31">
        <f>ROUND('Форма 4'!C136*'Базовые цены за единицу'!H12,0)</f>
        <v>0</v>
      </c>
      <c r="I12" s="32">
        <f>ОКРУГЛВСЕ('Форма 4'!C136*'Базовые цены за единицу'!I12,8)</f>
        <v>262.977</v>
      </c>
      <c r="J12" s="28">
        <f>ОКРУГЛВСЕ('Форма 4'!C136*'Базовые цены за единицу'!J12,8)</f>
        <v>0</v>
      </c>
      <c r="K12" s="32">
        <f>ОКРУГЛВСЕ('Форма 4'!C136*'Базовые цены за единицу'!K12,8)</f>
        <v>195.547</v>
      </c>
      <c r="L12" s="31">
        <f>ROUND('Форма 4'!C136*'Базовые цены за единицу'!L12,0)</f>
        <v>0</v>
      </c>
      <c r="M12" s="31">
        <f>ROUND('Форма 4'!C136*'Базовые цены за единицу'!M12,0)</f>
        <v>0</v>
      </c>
      <c r="N12" s="31">
        <f>ROUND((C12+E12)*'Форма 4'!C148/100,0)</f>
        <v>4897</v>
      </c>
      <c r="O12" s="31">
        <f>ROUND((C12+E12)*'Форма 4'!C151/100,0)</f>
        <v>3809</v>
      </c>
      <c r="P12" s="31">
        <f>ROUND('Форма 4'!C136*'Базовые цены за единицу'!P12,0)</f>
        <v>2758</v>
      </c>
      <c r="Q12" s="31">
        <f>ROUND('Форма 4'!C136*'Базовые цены за единицу'!Q12,0)</f>
        <v>2138</v>
      </c>
      <c r="R12" s="31">
        <f>ROUND('Форма 4'!C136*'Базовые цены за единицу'!R12,0)</f>
        <v>2144</v>
      </c>
      <c r="S12" s="31">
        <f>ROUND('Форма 4'!C136*'Базовые цены за единицу'!S12,0)</f>
        <v>1666</v>
      </c>
      <c r="T12" s="31">
        <f>ROUND('Форма 4'!C136*'Базовые цены за единицу'!T12,0)</f>
        <v>0</v>
      </c>
      <c r="U12" s="31">
        <f>ROUND('Форма 4'!C136*'Базовые цены за единицу'!U12,0)</f>
        <v>0</v>
      </c>
      <c r="V12" s="31">
        <f>ROUND('Форма 4'!C136*'Базовые цены за единицу'!V12,0)</f>
        <v>0</v>
      </c>
      <c r="X12" s="27">
        <f>ROUND('Форма 4'!C136*'Базовые цены за единицу'!X12,0)</f>
        <v>0</v>
      </c>
      <c r="Y12" s="27">
        <f>IF(Определители!I12="9",ROUND((C12+E12)*(Начисления!M12/100)*('Форма 4'!C148/100),0),0)</f>
        <v>0</v>
      </c>
      <c r="Z12" s="27">
        <f>IF(Определители!I12="9",ROUND((C12+E12)*(100-Начисления!M12/100)*('Форма 4'!C148/100),0),0)</f>
        <v>0</v>
      </c>
      <c r="AA12" s="27">
        <f>IF(Определители!I12="9",ROUND((C12+E12)*(Начисления!M12/100)*('Форма 4'!C151/100),0),0)</f>
        <v>0</v>
      </c>
      <c r="AB12" s="27">
        <f>IF(Определители!I12="9",ROUND((C12+E12)*(100-Начисления!M12/100)*('Форма 4'!C151/100),0),0)</f>
        <v>0</v>
      </c>
      <c r="AC12" s="27">
        <f>IF(Определители!I12="9",ROUND(B12*Начисления!M12/100,0),0)</f>
        <v>0</v>
      </c>
      <c r="AD12" s="27">
        <f>IF(Определители!I12="9",ROUND(B12*(100-Начисления!M12)/100,0),0)</f>
        <v>0</v>
      </c>
      <c r="AE12" s="27">
        <f>ROUND('Форма 4'!C136*'Базовые цены за единицу'!AE12,0)</f>
        <v>0</v>
      </c>
    </row>
    <row r="13" spans="1:31" ht="10.5">
      <c r="A13" s="31" t="str">
        <f>'Форма 4'!A155</f>
        <v>8.</v>
      </c>
      <c r="B13" s="31">
        <f t="shared" si="0"/>
        <v>213</v>
      </c>
      <c r="C13" s="31">
        <f>ROUND('Форма 4'!C155*'Базовые цены за единицу'!C13,0)</f>
        <v>205</v>
      </c>
      <c r="D13" s="31">
        <f>ROUND('Форма 4'!C155*'Базовые цены за единицу'!D13,0)</f>
        <v>8</v>
      </c>
      <c r="E13" s="31">
        <f>ROUND('Форма 4'!C155*'Базовые цены за единицу'!E13,0)</f>
        <v>0</v>
      </c>
      <c r="F13" s="31">
        <f>ROUND('Форма 4'!C155*'Базовые цены за единицу'!F13,0)</f>
        <v>0</v>
      </c>
      <c r="G13" s="31">
        <f>ROUND('Форма 4'!C155*'Базовые цены за единицу'!G13,0)</f>
        <v>0</v>
      </c>
      <c r="H13" s="31">
        <f>ROUND('Форма 4'!C155*'Базовые цены за единицу'!H13,0)</f>
        <v>0</v>
      </c>
      <c r="I13" s="32">
        <f>ОКРУГЛВСЕ('Форма 4'!C155*'Базовые цены за единицу'!I13,8)</f>
        <v>17.6712</v>
      </c>
      <c r="J13" s="28">
        <f>ОКРУГЛВСЕ('Форма 4'!C155*'Базовые цены за единицу'!J13,8)</f>
        <v>0</v>
      </c>
      <c r="K13" s="32">
        <f>ОКРУГЛВСЕ('Форма 4'!C155*'Базовые цены за единицу'!K13,8)</f>
        <v>0</v>
      </c>
      <c r="L13" s="31">
        <f>ROUND('Форма 4'!C155*'Базовые цены за единицу'!L13,0)</f>
        <v>0</v>
      </c>
      <c r="M13" s="31">
        <f>ROUND('Форма 4'!C155*'Базовые цены за единицу'!M13,0)</f>
        <v>0</v>
      </c>
      <c r="N13" s="31">
        <f>ROUND((C13+E13)*'Форма 4'!C168/100,0)</f>
        <v>250</v>
      </c>
      <c r="O13" s="31">
        <f>ROUND((C13+E13)*'Форма 4'!C171/100,0)</f>
        <v>164</v>
      </c>
      <c r="P13" s="31">
        <f>ROUND('Форма 4'!C155*'Базовые цены за единицу'!P13,0)</f>
        <v>251</v>
      </c>
      <c r="Q13" s="31">
        <f>ROUND('Форма 4'!C155*'Базовые цены за единицу'!Q13,0)</f>
        <v>0</v>
      </c>
      <c r="R13" s="31">
        <f>ROUND('Форма 4'!C155*'Базовые цены за единицу'!R13,0)</f>
        <v>164</v>
      </c>
      <c r="S13" s="31">
        <f>ROUND('Форма 4'!C155*'Базовые цены за единицу'!S13,0)</f>
        <v>0</v>
      </c>
      <c r="T13" s="31">
        <f>ROUND('Форма 4'!C155*'Базовые цены за единицу'!T13,0)</f>
        <v>0</v>
      </c>
      <c r="U13" s="31">
        <f>ROUND('Форма 4'!C155*'Базовые цены за единицу'!U13,0)</f>
        <v>0</v>
      </c>
      <c r="V13" s="31">
        <f>ROUND('Форма 4'!C155*'Базовые цены за единицу'!V13,0)</f>
        <v>0</v>
      </c>
      <c r="X13" s="27">
        <f>ROUND('Форма 4'!C155*'Базовые цены за единицу'!X13,0)</f>
        <v>0</v>
      </c>
      <c r="Y13" s="27">
        <f>IF(Определители!I13="9",ROUND((C13+E13)*(Начисления!M13/100)*('Форма 4'!C168/100),0),0)</f>
        <v>0</v>
      </c>
      <c r="Z13" s="27">
        <f>IF(Определители!I13="9",ROUND((C13+E13)*(100-Начисления!M13/100)*('Форма 4'!C168/100),0),0)</f>
        <v>0</v>
      </c>
      <c r="AA13" s="27">
        <f>IF(Определители!I13="9",ROUND((C13+E13)*(Начисления!M13/100)*('Форма 4'!C171/100),0),0)</f>
        <v>0</v>
      </c>
      <c r="AB13" s="27">
        <f>IF(Определители!I13="9",ROUND((C13+E13)*(100-Начисления!M13/100)*('Форма 4'!C171/100),0),0)</f>
        <v>0</v>
      </c>
      <c r="AC13" s="27">
        <f>IF(Определители!I13="9",ROUND(B13*Начисления!M13/100,0),0)</f>
        <v>0</v>
      </c>
      <c r="AD13" s="27">
        <f>IF(Определители!I13="9",ROUND(B13*(100-Начисления!M13)/100,0),0)</f>
        <v>0</v>
      </c>
      <c r="AE13" s="27">
        <f>ROUND('Форма 4'!C155*'Базовые цены за единицу'!AE13,0)</f>
        <v>0</v>
      </c>
    </row>
    <row r="14" spans="1:31" ht="10.5">
      <c r="A14" s="31" t="str">
        <f>'Форма 4'!A175</f>
        <v>9.</v>
      </c>
      <c r="B14" s="31">
        <f t="shared" si="0"/>
        <v>1142</v>
      </c>
      <c r="C14" s="31">
        <f>ROUND('Форма 4'!C175*'Базовые цены за единицу'!C14,0)</f>
        <v>0</v>
      </c>
      <c r="D14" s="31">
        <f>ROUND('Форма 4'!C175*'Базовые цены за единицу'!D14,0)</f>
        <v>0</v>
      </c>
      <c r="E14" s="31">
        <f>ROUND('Форма 4'!C175*'Базовые цены за единицу'!E14,0)</f>
        <v>0</v>
      </c>
      <c r="F14" s="31">
        <f>ROUND('Форма 4'!C175*'Базовые цены за единицу'!F14,0)</f>
        <v>1142</v>
      </c>
      <c r="G14" s="31">
        <f>ROUND('Форма 4'!C175*'Базовые цены за единицу'!G14,0)</f>
        <v>1142</v>
      </c>
      <c r="H14" s="31">
        <f>ROUND('Форма 4'!C175*'Базовые цены за единицу'!H14,0)</f>
        <v>0</v>
      </c>
      <c r="I14" s="32">
        <f>ОКРУГЛВСЕ('Форма 4'!C175*'Базовые цены за единицу'!I14,8)</f>
        <v>0</v>
      </c>
      <c r="J14" s="28">
        <f>ОКРУГЛВСЕ('Форма 4'!C175*'Базовые цены за единицу'!J14,8)</f>
        <v>0</v>
      </c>
      <c r="K14" s="32">
        <f>ОКРУГЛВСЕ('Форма 4'!C175*'Базовые цены за единицу'!K14,8)</f>
        <v>0</v>
      </c>
      <c r="L14" s="31">
        <f>ROUND('Форма 4'!C175*'Базовые цены за единицу'!L14,0)</f>
        <v>0</v>
      </c>
      <c r="M14" s="31">
        <f>ROUND('Форма 4'!C175*'Базовые цены за единицу'!M14,0)</f>
        <v>0</v>
      </c>
      <c r="N14" s="31">
        <f>ROUND((C14+E14)*'Форма 4'!C187/100,0)</f>
        <v>0</v>
      </c>
      <c r="O14" s="31">
        <f>ROUND((C14+E14)*'Форма 4'!C190/100,0)</f>
        <v>0</v>
      </c>
      <c r="P14" s="31">
        <f>ROUND('Форма 4'!C175*'Базовые цены за единицу'!P14,0)</f>
        <v>0</v>
      </c>
      <c r="Q14" s="31">
        <f>ROUND('Форма 4'!C175*'Базовые цены за единицу'!Q14,0)</f>
        <v>0</v>
      </c>
      <c r="R14" s="31">
        <f>ROUND('Форма 4'!C175*'Базовые цены за единицу'!R14,0)</f>
        <v>0</v>
      </c>
      <c r="S14" s="31">
        <f>ROUND('Форма 4'!C175*'Базовые цены за единицу'!S14,0)</f>
        <v>0</v>
      </c>
      <c r="T14" s="31">
        <f>ROUND('Форма 4'!C175*'Базовые цены за единицу'!T14,0)</f>
        <v>0</v>
      </c>
      <c r="U14" s="31">
        <f>ROUND('Форма 4'!C175*'Базовые цены за единицу'!U14,0)</f>
        <v>0</v>
      </c>
      <c r="V14" s="31">
        <f>ROUND('Форма 4'!C175*'Базовые цены за единицу'!V14,0)</f>
        <v>0</v>
      </c>
      <c r="X14" s="27">
        <f>ROUND('Форма 4'!C175*'Базовые цены за единицу'!X14,0)</f>
        <v>0</v>
      </c>
      <c r="Y14" s="27">
        <f>IF(Определители!I14="9",ROUND((C14+E14)*(Начисления!M14/100)*('Форма 4'!C187/100),0),0)</f>
        <v>0</v>
      </c>
      <c r="Z14" s="27">
        <f>IF(Определители!I14="9",ROUND((C14+E14)*(100-Начисления!M14/100)*('Форма 4'!C187/100),0),0)</f>
        <v>0</v>
      </c>
      <c r="AA14" s="27">
        <f>IF(Определители!I14="9",ROUND((C14+E14)*(Начисления!M14/100)*('Форма 4'!C190/100),0),0)</f>
        <v>0</v>
      </c>
      <c r="AB14" s="27">
        <f>IF(Определители!I14="9",ROUND((C14+E14)*(100-Начисления!M14/100)*('Форма 4'!C190/100),0),0)</f>
        <v>0</v>
      </c>
      <c r="AC14" s="27">
        <f>IF(Определители!I14="9",ROUND(B14*Начисления!M14/100,0),0)</f>
        <v>0</v>
      </c>
      <c r="AD14" s="27">
        <f>IF(Определители!I14="9",ROUND(B14*(100-Начисления!M14)/100,0),0)</f>
        <v>0</v>
      </c>
      <c r="AE14" s="27">
        <f>ROUND('Форма 4'!C175*'Базовые цены за единицу'!AE14,0)</f>
        <v>0</v>
      </c>
    </row>
    <row r="15" spans="1:31" ht="10.5">
      <c r="A15" s="31" t="str">
        <f>'Форма 4'!A194</f>
        <v>10.</v>
      </c>
      <c r="B15" s="31">
        <f t="shared" si="0"/>
        <v>48</v>
      </c>
      <c r="C15" s="31">
        <f>ROUND('Форма 4'!C194*'Базовые цены за единицу'!C15,0)</f>
        <v>44</v>
      </c>
      <c r="D15" s="31">
        <f>ROUND('Форма 4'!C194*'Базовые цены за единицу'!D15,0)</f>
        <v>4</v>
      </c>
      <c r="E15" s="31">
        <f>ROUND('Форма 4'!C194*'Базовые цены за единицу'!E15,0)</f>
        <v>0</v>
      </c>
      <c r="F15" s="31">
        <f>ROUND('Форма 4'!C194*'Базовые цены за единицу'!F15,0)</f>
        <v>0</v>
      </c>
      <c r="G15" s="31">
        <f>ROUND('Форма 4'!C194*'Базовые цены за единицу'!G15,0)</f>
        <v>0</v>
      </c>
      <c r="H15" s="31">
        <f>ROUND('Форма 4'!C194*'Базовые цены за единицу'!H15,0)</f>
        <v>0</v>
      </c>
      <c r="I15" s="32">
        <f>ОКРУГЛВСЕ('Форма 4'!C194*'Базовые цены за единицу'!I15,8)</f>
        <v>3.6456</v>
      </c>
      <c r="J15" s="28">
        <f>ОКРУГЛВСЕ('Форма 4'!C194*'Базовые цены за единицу'!J15,8)</f>
        <v>0</v>
      </c>
      <c r="K15" s="32">
        <f>ОКРУГЛВСЕ('Форма 4'!C194*'Базовые цены за единицу'!K15,8)</f>
        <v>0</v>
      </c>
      <c r="L15" s="31">
        <f>ROUND('Форма 4'!C194*'Базовые цены за единицу'!L15,0)</f>
        <v>0</v>
      </c>
      <c r="M15" s="31">
        <f>ROUND('Форма 4'!C194*'Базовые цены за единицу'!M15,0)</f>
        <v>0</v>
      </c>
      <c r="N15" s="31">
        <f>ROUND((C15+E15)*'Форма 4'!C206/100,0)</f>
        <v>46</v>
      </c>
      <c r="O15" s="31">
        <f>ROUND((C15+E15)*'Форма 4'!C209/100,0)</f>
        <v>29</v>
      </c>
      <c r="P15" s="31">
        <f>ROUND('Форма 4'!C194*'Базовые цены за единицу'!P15,0)</f>
        <v>46</v>
      </c>
      <c r="Q15" s="31">
        <f>ROUND('Форма 4'!C194*'Базовые цены за единицу'!Q15,0)</f>
        <v>0</v>
      </c>
      <c r="R15" s="31">
        <f>ROUND('Форма 4'!C194*'Базовые цены за единицу'!R15,0)</f>
        <v>29</v>
      </c>
      <c r="S15" s="31">
        <f>ROUND('Форма 4'!C194*'Базовые цены за единицу'!S15,0)</f>
        <v>0</v>
      </c>
      <c r="T15" s="31">
        <f>ROUND('Форма 4'!C194*'Базовые цены за единицу'!T15,0)</f>
        <v>0</v>
      </c>
      <c r="U15" s="31">
        <f>ROUND('Форма 4'!C194*'Базовые цены за единицу'!U15,0)</f>
        <v>0</v>
      </c>
      <c r="V15" s="31">
        <f>ROUND('Форма 4'!C194*'Базовые цены за единицу'!V15,0)</f>
        <v>0</v>
      </c>
      <c r="X15" s="27">
        <f>ROUND('Форма 4'!C194*'Базовые цены за единицу'!X15,0)</f>
        <v>0</v>
      </c>
      <c r="Y15" s="27">
        <f>IF(Определители!I15="9",ROUND((C15+E15)*(Начисления!M15/100)*('Форма 4'!C206/100),0),0)</f>
        <v>0</v>
      </c>
      <c r="Z15" s="27">
        <f>IF(Определители!I15="9",ROUND((C15+E15)*(100-Начисления!M15/100)*('Форма 4'!C206/100),0),0)</f>
        <v>0</v>
      </c>
      <c r="AA15" s="27">
        <f>IF(Определители!I15="9",ROUND((C15+E15)*(Начисления!M15/100)*('Форма 4'!C209/100),0),0)</f>
        <v>0</v>
      </c>
      <c r="AB15" s="27">
        <f>IF(Определители!I15="9",ROUND((C15+E15)*(100-Начисления!M15/100)*('Форма 4'!C209/100),0),0)</f>
        <v>0</v>
      </c>
      <c r="AC15" s="27">
        <f>IF(Определители!I15="9",ROUND(B15*Начисления!M15/100,0),0)</f>
        <v>0</v>
      </c>
      <c r="AD15" s="27">
        <f>IF(Определители!I15="9",ROUND(B15*(100-Начисления!M15)/100,0),0)</f>
        <v>0</v>
      </c>
      <c r="AE15" s="27">
        <f>ROUND('Форма 4'!C194*'Базовые цены за единицу'!AE15,0)</f>
        <v>0</v>
      </c>
    </row>
    <row r="16" spans="1:31" ht="10.5">
      <c r="A16" s="31" t="str">
        <f>'Форма 4'!A213</f>
        <v>11.</v>
      </c>
      <c r="B16" s="31">
        <f t="shared" si="0"/>
        <v>807</v>
      </c>
      <c r="C16" s="31">
        <f>ROUND('Форма 4'!C213*'Базовые цены за единицу'!C16,0)</f>
        <v>0</v>
      </c>
      <c r="D16" s="31">
        <f>ROUND('Форма 4'!C213*'Базовые цены за единицу'!D16,0)</f>
        <v>0</v>
      </c>
      <c r="E16" s="31">
        <f>ROUND('Форма 4'!C213*'Базовые цены за единицу'!E16,0)</f>
        <v>0</v>
      </c>
      <c r="F16" s="31">
        <f>ROUND('Форма 4'!C213*'Базовые цены за единицу'!F16,0)</f>
        <v>807</v>
      </c>
      <c r="G16" s="31">
        <f>ROUND('Форма 4'!C213*'Базовые цены за единицу'!G16,0)</f>
        <v>807</v>
      </c>
      <c r="H16" s="31">
        <f>ROUND('Форма 4'!C213*'Базовые цены за единицу'!H16,0)</f>
        <v>0</v>
      </c>
      <c r="I16" s="32">
        <f>ОКРУГЛВСЕ('Форма 4'!C213*'Базовые цены за единицу'!I16,8)</f>
        <v>0</v>
      </c>
      <c r="J16" s="28">
        <f>ОКРУГЛВСЕ('Форма 4'!C213*'Базовые цены за единицу'!J16,8)</f>
        <v>0</v>
      </c>
      <c r="K16" s="32">
        <f>ОКРУГЛВСЕ('Форма 4'!C213*'Базовые цены за единицу'!K16,8)</f>
        <v>0</v>
      </c>
      <c r="L16" s="31">
        <f>ROUND('Форма 4'!C213*'Базовые цены за единицу'!L16,0)</f>
        <v>0</v>
      </c>
      <c r="M16" s="31">
        <f>ROUND('Форма 4'!C213*'Базовые цены за единицу'!M16,0)</f>
        <v>0</v>
      </c>
      <c r="N16" s="31">
        <f>ROUND((C16+E16)*'Форма 4'!C225/100,0)</f>
        <v>0</v>
      </c>
      <c r="O16" s="31">
        <f>ROUND((C16+E16)*'Форма 4'!C228/100,0)</f>
        <v>0</v>
      </c>
      <c r="P16" s="31">
        <f>ROUND('Форма 4'!C213*'Базовые цены за единицу'!P16,0)</f>
        <v>0</v>
      </c>
      <c r="Q16" s="31">
        <f>ROUND('Форма 4'!C213*'Базовые цены за единицу'!Q16,0)</f>
        <v>0</v>
      </c>
      <c r="R16" s="31">
        <f>ROUND('Форма 4'!C213*'Базовые цены за единицу'!R16,0)</f>
        <v>0</v>
      </c>
      <c r="S16" s="31">
        <f>ROUND('Форма 4'!C213*'Базовые цены за единицу'!S16,0)</f>
        <v>0</v>
      </c>
      <c r="T16" s="31">
        <f>ROUND('Форма 4'!C213*'Базовые цены за единицу'!T16,0)</f>
        <v>0</v>
      </c>
      <c r="U16" s="31">
        <f>ROUND('Форма 4'!C213*'Базовые цены за единицу'!U16,0)</f>
        <v>0</v>
      </c>
      <c r="V16" s="31">
        <f>ROUND('Форма 4'!C213*'Базовые цены за единицу'!V16,0)</f>
        <v>0</v>
      </c>
      <c r="X16" s="27">
        <f>ROUND('Форма 4'!C213*'Базовые цены за единицу'!X16,0)</f>
        <v>0</v>
      </c>
      <c r="Y16" s="27">
        <f>IF(Определители!I16="9",ROUND((C16+E16)*(Начисления!M16/100)*('Форма 4'!C225/100),0),0)</f>
        <v>0</v>
      </c>
      <c r="Z16" s="27">
        <f>IF(Определители!I16="9",ROUND((C16+E16)*(100-Начисления!M16/100)*('Форма 4'!C225/100),0),0)</f>
        <v>0</v>
      </c>
      <c r="AA16" s="27">
        <f>IF(Определители!I16="9",ROUND((C16+E16)*(Начисления!M16/100)*('Форма 4'!C228/100),0),0)</f>
        <v>0</v>
      </c>
      <c r="AB16" s="27">
        <f>IF(Определители!I16="9",ROUND((C16+E16)*(100-Начисления!M16/100)*('Форма 4'!C228/100),0),0)</f>
        <v>0</v>
      </c>
      <c r="AC16" s="27">
        <f>IF(Определители!I16="9",ROUND(B16*Начисления!M16/100,0),0)</f>
        <v>0</v>
      </c>
      <c r="AD16" s="27">
        <f>IF(Определители!I16="9",ROUND(B16*(100-Начисления!M16)/100,0),0)</f>
        <v>0</v>
      </c>
      <c r="AE16" s="27">
        <f>ROUND('Форма 4'!C213*'Базовые цены за единицу'!AE16,0)</f>
        <v>0</v>
      </c>
    </row>
    <row r="17" spans="1:31" ht="10.5">
      <c r="A17" s="31" t="str">
        <f>'Форма 4'!A232</f>
        <v>12.</v>
      </c>
      <c r="B17" s="31">
        <f t="shared" si="0"/>
        <v>2431</v>
      </c>
      <c r="C17" s="31">
        <f>ROUND('Форма 4'!C232*'Базовые цены за единицу'!C17,0)</f>
        <v>546</v>
      </c>
      <c r="D17" s="31">
        <f>ROUND('Форма 4'!C232*'Базовые цены за единицу'!D17,0)</f>
        <v>1885</v>
      </c>
      <c r="E17" s="31">
        <f>ROUND('Форма 4'!C232*'Базовые цены за единицу'!E17,0)</f>
        <v>194</v>
      </c>
      <c r="F17" s="31">
        <f>ROUND('Форма 4'!C232*'Базовые цены за единицу'!F17,0)</f>
        <v>0</v>
      </c>
      <c r="G17" s="31">
        <f>ROUND('Форма 4'!C232*'Базовые цены за единицу'!G17,0)</f>
        <v>0</v>
      </c>
      <c r="H17" s="31">
        <f>ROUND('Форма 4'!C232*'Базовые цены за единицу'!H17,0)</f>
        <v>0</v>
      </c>
      <c r="I17" s="32">
        <f>ОКРУГЛВСЕ('Форма 4'!C232*'Базовые цены за единицу'!I17,8)</f>
        <v>47.56719</v>
      </c>
      <c r="J17" s="28">
        <f>ОКРУГЛВСЕ('Форма 4'!C232*'Базовые цены за единицу'!J17,8)</f>
        <v>0</v>
      </c>
      <c r="K17" s="32">
        <f>ОКРУГЛВСЕ('Форма 4'!C232*'Базовые цены за единицу'!K17,8)</f>
        <v>15.90299</v>
      </c>
      <c r="L17" s="31">
        <f>ROUND('Форма 4'!C232*'Базовые цены за единицу'!L17,0)</f>
        <v>0</v>
      </c>
      <c r="M17" s="31">
        <f>ROUND('Форма 4'!C232*'Базовые цены за единицу'!M17,0)</f>
        <v>0</v>
      </c>
      <c r="N17" s="31">
        <f>ROUND((C17+E17)*'Форма 4'!C245/100,0)</f>
        <v>1147</v>
      </c>
      <c r="O17" s="31">
        <f>ROUND((C17+E17)*'Форма 4'!C248/100,0)</f>
        <v>740</v>
      </c>
      <c r="P17" s="31">
        <f>ROUND('Форма 4'!C232*'Базовые цены за единицу'!P17,0)</f>
        <v>846</v>
      </c>
      <c r="Q17" s="31">
        <f>ROUND('Форма 4'!C232*'Базовые цены за единицу'!Q17,0)</f>
        <v>300</v>
      </c>
      <c r="R17" s="31">
        <f>ROUND('Форма 4'!C232*'Базовые цены за единицу'!R17,0)</f>
        <v>546</v>
      </c>
      <c r="S17" s="31">
        <f>ROUND('Форма 4'!C232*'Базовые цены за единицу'!S17,0)</f>
        <v>194</v>
      </c>
      <c r="T17" s="31">
        <f>ROUND('Форма 4'!C232*'Базовые цены за единицу'!T17,0)</f>
        <v>0</v>
      </c>
      <c r="U17" s="31">
        <f>ROUND('Форма 4'!C232*'Базовые цены за единицу'!U17,0)</f>
        <v>0</v>
      </c>
      <c r="V17" s="31">
        <f>ROUND('Форма 4'!C232*'Базовые цены за единицу'!V17,0)</f>
        <v>0</v>
      </c>
      <c r="X17" s="27">
        <f>ROUND('Форма 4'!C232*'Базовые цены за единицу'!X17,0)</f>
        <v>0</v>
      </c>
      <c r="Y17" s="27">
        <f>IF(Определители!I17="9",ROUND((C17+E17)*(Начисления!M17/100)*('Форма 4'!C245/100),0),0)</f>
        <v>0</v>
      </c>
      <c r="Z17" s="27">
        <f>IF(Определители!I17="9",ROUND((C17+E17)*(100-Начисления!M17/100)*('Форма 4'!C245/100),0),0)</f>
        <v>0</v>
      </c>
      <c r="AA17" s="27">
        <f>IF(Определители!I17="9",ROUND((C17+E17)*(Начисления!M17/100)*('Форма 4'!C248/100),0),0)</f>
        <v>0</v>
      </c>
      <c r="AB17" s="27">
        <f>IF(Определители!I17="9",ROUND((C17+E17)*(100-Начисления!M17/100)*('Форма 4'!C248/100),0),0)</f>
        <v>0</v>
      </c>
      <c r="AC17" s="27">
        <f>IF(Определители!I17="9",ROUND(B17*Начисления!M17/100,0),0)</f>
        <v>0</v>
      </c>
      <c r="AD17" s="27">
        <f>IF(Определители!I17="9",ROUND(B17*(100-Начисления!M17)/100,0),0)</f>
        <v>0</v>
      </c>
      <c r="AE17" s="27">
        <f>ROUND('Форма 4'!C232*'Базовые цены за единицу'!AE17,0)</f>
        <v>0</v>
      </c>
    </row>
    <row r="18" spans="1:31" ht="10.5">
      <c r="A18" s="31" t="str">
        <f>'Форма 4'!A252</f>
        <v>13.</v>
      </c>
      <c r="B18" s="31">
        <f t="shared" si="0"/>
        <v>19209</v>
      </c>
      <c r="C18" s="31">
        <f>ROUND('Форма 4'!C252*'Базовые цены за единицу'!C18,0)</f>
        <v>0</v>
      </c>
      <c r="D18" s="31">
        <f>ROUND('Форма 4'!C252*'Базовые цены за единицу'!D18,0)</f>
        <v>0</v>
      </c>
      <c r="E18" s="31">
        <f>ROUND('Форма 4'!C252*'Базовые цены за единицу'!E18,0)</f>
        <v>0</v>
      </c>
      <c r="F18" s="31">
        <f>ROUND('Форма 4'!C252*'Базовые цены за единицу'!F18,0)</f>
        <v>19209</v>
      </c>
      <c r="G18" s="31">
        <f>ROUND('Форма 4'!C252*'Базовые цены за единицу'!G18,0)</f>
        <v>19209</v>
      </c>
      <c r="H18" s="31">
        <f>ROUND('Форма 4'!C252*'Базовые цены за единицу'!H18,0)</f>
        <v>0</v>
      </c>
      <c r="I18" s="32">
        <f>ОКРУГЛВСЕ('Форма 4'!C252*'Базовые цены за единицу'!I18,8)</f>
        <v>0</v>
      </c>
      <c r="J18" s="28">
        <f>ОКРУГЛВСЕ('Форма 4'!C252*'Базовые цены за единицу'!J18,8)</f>
        <v>0</v>
      </c>
      <c r="K18" s="32">
        <f>ОКРУГЛВСЕ('Форма 4'!C252*'Базовые цены за единицу'!K18,8)</f>
        <v>0</v>
      </c>
      <c r="L18" s="31">
        <f>ROUND('Форма 4'!C252*'Базовые цены за единицу'!L18,0)</f>
        <v>0</v>
      </c>
      <c r="M18" s="31">
        <f>ROUND('Форма 4'!C252*'Базовые цены за единицу'!M18,0)</f>
        <v>0</v>
      </c>
      <c r="N18" s="31">
        <f>ROUND((C18+E18)*'Форма 4'!C264/100,0)</f>
        <v>0</v>
      </c>
      <c r="O18" s="31">
        <f>ROUND((C18+E18)*'Форма 4'!C267/100,0)</f>
        <v>0</v>
      </c>
      <c r="P18" s="31">
        <f>ROUND('Форма 4'!C252*'Базовые цены за единицу'!P18,0)</f>
        <v>0</v>
      </c>
      <c r="Q18" s="31">
        <f>ROUND('Форма 4'!C252*'Базовые цены за единицу'!Q18,0)</f>
        <v>0</v>
      </c>
      <c r="R18" s="31">
        <f>ROUND('Форма 4'!C252*'Базовые цены за единицу'!R18,0)</f>
        <v>0</v>
      </c>
      <c r="S18" s="31">
        <f>ROUND('Форма 4'!C252*'Базовые цены за единицу'!S18,0)</f>
        <v>0</v>
      </c>
      <c r="T18" s="31">
        <f>ROUND('Форма 4'!C252*'Базовые цены за единицу'!T18,0)</f>
        <v>0</v>
      </c>
      <c r="U18" s="31">
        <f>ROUND('Форма 4'!C252*'Базовые цены за единицу'!U18,0)</f>
        <v>0</v>
      </c>
      <c r="V18" s="31">
        <f>ROUND('Форма 4'!C252*'Базовые цены за единицу'!V18,0)</f>
        <v>0</v>
      </c>
      <c r="X18" s="27">
        <f>ROUND('Форма 4'!C252*'Базовые цены за единицу'!X18,0)</f>
        <v>0</v>
      </c>
      <c r="Y18" s="27">
        <f>IF(Определители!I18="9",ROUND((C18+E18)*(Начисления!M18/100)*('Форма 4'!C264/100),0),0)</f>
        <v>0</v>
      </c>
      <c r="Z18" s="27">
        <f>IF(Определители!I18="9",ROUND((C18+E18)*(100-Начисления!M18/100)*('Форма 4'!C264/100),0),0)</f>
        <v>0</v>
      </c>
      <c r="AA18" s="27">
        <f>IF(Определители!I18="9",ROUND((C18+E18)*(Начисления!M18/100)*('Форма 4'!C267/100),0),0)</f>
        <v>0</v>
      </c>
      <c r="AB18" s="27">
        <f>IF(Определители!I18="9",ROUND((C18+E18)*(100-Начисления!M18/100)*('Форма 4'!C267/100),0),0)</f>
        <v>0</v>
      </c>
      <c r="AC18" s="27">
        <f>IF(Определители!I18="9",ROUND(B18*Начисления!M18/100,0),0)</f>
        <v>0</v>
      </c>
      <c r="AD18" s="27">
        <f>IF(Определители!I18="9",ROUND(B18*(100-Начисления!M18)/100,0),0)</f>
        <v>0</v>
      </c>
      <c r="AE18" s="27">
        <f>ROUND('Форма 4'!C252*'Базовые цены за единицу'!AE18,0)</f>
        <v>0</v>
      </c>
    </row>
    <row r="19" spans="1:31" ht="10.5">
      <c r="A19" s="31" t="str">
        <f>'Форма 4'!A271</f>
        <v>14.</v>
      </c>
      <c r="B19" s="31">
        <f t="shared" si="0"/>
        <v>2162</v>
      </c>
      <c r="C19" s="31">
        <f>ROUND('Форма 4'!C271*'Базовые цены за единицу'!C19,0)</f>
        <v>2084</v>
      </c>
      <c r="D19" s="31">
        <f>ROUND('Форма 4'!C271*'Базовые цены за единицу'!D19,0)</f>
        <v>78</v>
      </c>
      <c r="E19" s="31">
        <f>ROUND('Форма 4'!C271*'Базовые цены за единицу'!E19,0)</f>
        <v>0</v>
      </c>
      <c r="F19" s="31">
        <f>ROUND('Форма 4'!C271*'Базовые цены за единицу'!F19,0)</f>
        <v>0</v>
      </c>
      <c r="G19" s="31">
        <f>ROUND('Форма 4'!C271*'Базовые цены за единицу'!G19,0)</f>
        <v>0</v>
      </c>
      <c r="H19" s="31">
        <f>ROUND('Форма 4'!C271*'Базовые цены за единицу'!H19,0)</f>
        <v>0</v>
      </c>
      <c r="I19" s="32">
        <f>ОКРУГЛВСЕ('Форма 4'!C271*'Базовые цены за единицу'!I19,8)</f>
        <v>179.376</v>
      </c>
      <c r="J19" s="28">
        <f>ОКРУГЛВСЕ('Форма 4'!C271*'Базовые цены за единицу'!J19,8)</f>
        <v>0</v>
      </c>
      <c r="K19" s="32">
        <f>ОКРУГЛВСЕ('Форма 4'!C271*'Базовые цены за единицу'!K19,8)</f>
        <v>0</v>
      </c>
      <c r="L19" s="31">
        <f>ROUND('Форма 4'!C271*'Базовые цены за единицу'!L19,0)</f>
        <v>0</v>
      </c>
      <c r="M19" s="31">
        <f>ROUND('Форма 4'!C271*'Базовые цены за единицу'!M19,0)</f>
        <v>0</v>
      </c>
      <c r="N19" s="31">
        <f>ROUND((C19+E19)*'Форма 4'!C284/100,0)</f>
        <v>2542</v>
      </c>
      <c r="O19" s="31">
        <f>ROUND((C19+E19)*'Форма 4'!C287/100,0)</f>
        <v>1667</v>
      </c>
      <c r="P19" s="31">
        <f>ROUND('Форма 4'!C271*'Базовые цены за единицу'!P19,0)</f>
        <v>2543</v>
      </c>
      <c r="Q19" s="31">
        <f>ROUND('Форма 4'!C271*'Базовые цены за единицу'!Q19,0)</f>
        <v>0</v>
      </c>
      <c r="R19" s="31">
        <f>ROUND('Форма 4'!C271*'Базовые цены за единицу'!R19,0)</f>
        <v>1667</v>
      </c>
      <c r="S19" s="31">
        <f>ROUND('Форма 4'!C271*'Базовые цены за единицу'!S19,0)</f>
        <v>0</v>
      </c>
      <c r="T19" s="31">
        <f>ROUND('Форма 4'!C271*'Базовые цены за единицу'!T19,0)</f>
        <v>0</v>
      </c>
      <c r="U19" s="31">
        <f>ROUND('Форма 4'!C271*'Базовые цены за единицу'!U19,0)</f>
        <v>0</v>
      </c>
      <c r="V19" s="31">
        <f>ROUND('Форма 4'!C271*'Базовые цены за единицу'!V19,0)</f>
        <v>0</v>
      </c>
      <c r="X19" s="27">
        <f>ROUND('Форма 4'!C271*'Базовые цены за единицу'!X19,0)</f>
        <v>0</v>
      </c>
      <c r="Y19" s="27">
        <f>IF(Определители!I19="9",ROUND((C19+E19)*(Начисления!M19/100)*('Форма 4'!C284/100),0),0)</f>
        <v>0</v>
      </c>
      <c r="Z19" s="27">
        <f>IF(Определители!I19="9",ROUND((C19+E19)*(100-Начисления!M19/100)*('Форма 4'!C284/100),0),0)</f>
        <v>0</v>
      </c>
      <c r="AA19" s="27">
        <f>IF(Определители!I19="9",ROUND((C19+E19)*(Начисления!M19/100)*('Форма 4'!C287/100),0),0)</f>
        <v>0</v>
      </c>
      <c r="AB19" s="27">
        <f>IF(Определители!I19="9",ROUND((C19+E19)*(100-Начисления!M19/100)*('Форма 4'!C287/100),0),0)</f>
        <v>0</v>
      </c>
      <c r="AC19" s="27">
        <f>IF(Определители!I19="9",ROUND(B19*Начисления!M19/100,0),0)</f>
        <v>0</v>
      </c>
      <c r="AD19" s="27">
        <f>IF(Определители!I19="9",ROUND(B19*(100-Начисления!M19)/100,0),0)</f>
        <v>0</v>
      </c>
      <c r="AE19" s="27">
        <f>ROUND('Форма 4'!C271*'Базовые цены за единицу'!AE19,0)</f>
        <v>0</v>
      </c>
    </row>
    <row r="20" spans="1:31" ht="10.5">
      <c r="A20" s="31" t="str">
        <f>'Форма 4'!A291</f>
        <v>15.</v>
      </c>
      <c r="B20" s="31">
        <f t="shared" si="0"/>
        <v>4739</v>
      </c>
      <c r="C20" s="31">
        <f>ROUND('Форма 4'!C291*'Базовые цены за единицу'!C20,0)</f>
        <v>0</v>
      </c>
      <c r="D20" s="31">
        <f>ROUND('Форма 4'!C291*'Базовые цены за единицу'!D20,0)</f>
        <v>0</v>
      </c>
      <c r="E20" s="31">
        <f>ROUND('Форма 4'!C291*'Базовые цены за единицу'!E20,0)</f>
        <v>0</v>
      </c>
      <c r="F20" s="31">
        <f>ROUND('Форма 4'!C291*'Базовые цены за единицу'!F20,0)</f>
        <v>4739</v>
      </c>
      <c r="G20" s="31">
        <f>ROUND('Форма 4'!C291*'Базовые цены за единицу'!G20,0)</f>
        <v>4739</v>
      </c>
      <c r="H20" s="31">
        <f>ROUND('Форма 4'!C291*'Базовые цены за единицу'!H20,0)</f>
        <v>0</v>
      </c>
      <c r="I20" s="32">
        <f>ОКРУГЛВСЕ('Форма 4'!C291*'Базовые цены за единицу'!I20,8)</f>
        <v>0</v>
      </c>
      <c r="J20" s="28">
        <f>ОКРУГЛВСЕ('Форма 4'!C291*'Базовые цены за единицу'!J20,8)</f>
        <v>0</v>
      </c>
      <c r="K20" s="32">
        <f>ОКРУГЛВСЕ('Форма 4'!C291*'Базовые цены за единицу'!K20,8)</f>
        <v>0</v>
      </c>
      <c r="L20" s="31">
        <f>ROUND('Форма 4'!C291*'Базовые цены за единицу'!L20,0)</f>
        <v>0</v>
      </c>
      <c r="M20" s="31">
        <f>ROUND('Форма 4'!C291*'Базовые цены за единицу'!M20,0)</f>
        <v>0</v>
      </c>
      <c r="N20" s="31">
        <f>ROUND((C20+E20)*'Форма 4'!C303/100,0)</f>
        <v>0</v>
      </c>
      <c r="O20" s="31">
        <f>ROUND((C20+E20)*'Форма 4'!C306/100,0)</f>
        <v>0</v>
      </c>
      <c r="P20" s="31">
        <f>ROUND('Форма 4'!C291*'Базовые цены за единицу'!P20,0)</f>
        <v>0</v>
      </c>
      <c r="Q20" s="31">
        <f>ROUND('Форма 4'!C291*'Базовые цены за единицу'!Q20,0)</f>
        <v>0</v>
      </c>
      <c r="R20" s="31">
        <f>ROUND('Форма 4'!C291*'Базовые цены за единицу'!R20,0)</f>
        <v>0</v>
      </c>
      <c r="S20" s="31">
        <f>ROUND('Форма 4'!C291*'Базовые цены за единицу'!S20,0)</f>
        <v>0</v>
      </c>
      <c r="T20" s="31">
        <f>ROUND('Форма 4'!C291*'Базовые цены за единицу'!T20,0)</f>
        <v>0</v>
      </c>
      <c r="U20" s="31">
        <f>ROUND('Форма 4'!C291*'Базовые цены за единицу'!U20,0)</f>
        <v>0</v>
      </c>
      <c r="V20" s="31">
        <f>ROUND('Форма 4'!C291*'Базовые цены за единицу'!V20,0)</f>
        <v>0</v>
      </c>
      <c r="X20" s="27">
        <f>ROUND('Форма 4'!C291*'Базовые цены за единицу'!X20,0)</f>
        <v>0</v>
      </c>
      <c r="Y20" s="27">
        <f>IF(Определители!I20="9",ROUND((C20+E20)*(Начисления!M20/100)*('Форма 4'!C303/100),0),0)</f>
        <v>0</v>
      </c>
      <c r="Z20" s="27">
        <f>IF(Определители!I20="9",ROUND((C20+E20)*(100-Начисления!M20/100)*('Форма 4'!C303/100),0),0)</f>
        <v>0</v>
      </c>
      <c r="AA20" s="27">
        <f>IF(Определители!I20="9",ROUND((C20+E20)*(Начисления!M20/100)*('Форма 4'!C306/100),0),0)</f>
        <v>0</v>
      </c>
      <c r="AB20" s="27">
        <f>IF(Определители!I20="9",ROUND((C20+E20)*(100-Начисления!M20/100)*('Форма 4'!C306/100),0),0)</f>
        <v>0</v>
      </c>
      <c r="AC20" s="27">
        <f>IF(Определители!I20="9",ROUND(B20*Начисления!M20/100,0),0)</f>
        <v>0</v>
      </c>
      <c r="AD20" s="27">
        <f>IF(Определители!I20="9",ROUND(B20*(100-Начисления!M20)/100,0),0)</f>
        <v>0</v>
      </c>
      <c r="AE20" s="27">
        <f>ROUND('Форма 4'!C291*'Базовые цены за единицу'!AE20,0)</f>
        <v>0</v>
      </c>
    </row>
    <row r="21" spans="1:31" ht="10.5">
      <c r="A21" s="31" t="str">
        <f>'Форма 4'!A310</f>
        <v>16.</v>
      </c>
      <c r="B21" s="31">
        <f t="shared" si="0"/>
        <v>13433</v>
      </c>
      <c r="C21" s="31">
        <f>ROUND('Форма 4'!C310*'Базовые цены за единицу'!C21,0)</f>
        <v>2279</v>
      </c>
      <c r="D21" s="31">
        <f>ROUND('Форма 4'!C310*'Базовые цены за единицу'!D21,0)</f>
        <v>213</v>
      </c>
      <c r="E21" s="31">
        <f>ROUND('Форма 4'!C310*'Базовые цены за единицу'!E21,0)</f>
        <v>0</v>
      </c>
      <c r="F21" s="31">
        <f>ROUND('Форма 4'!C310*'Базовые цены за единицу'!F21,0)</f>
        <v>10941</v>
      </c>
      <c r="G21" s="31">
        <f>ROUND('Форма 4'!C310*'Базовые цены за единицу'!G21,0)</f>
        <v>0</v>
      </c>
      <c r="H21" s="31">
        <f>ROUND('Форма 4'!C310*'Базовые цены за единицу'!H21,0)</f>
        <v>0</v>
      </c>
      <c r="I21" s="32">
        <f>ОКРУГЛВСЕ('Форма 4'!C310*'Базовые цены за единицу'!I21,8)</f>
        <v>211.3988</v>
      </c>
      <c r="J21" s="28">
        <f>ОКРУГЛВСЕ('Форма 4'!C310*'Базовые цены за единицу'!J21,8)</f>
        <v>0</v>
      </c>
      <c r="K21" s="32">
        <f>ОКРУГЛВСЕ('Форма 4'!C310*'Базовые цены за единицу'!K21,8)</f>
        <v>0</v>
      </c>
      <c r="L21" s="31">
        <f>ROUND('Форма 4'!C310*'Базовые цены за единицу'!L21,0)</f>
        <v>0</v>
      </c>
      <c r="M21" s="31">
        <f>ROUND('Форма 4'!C310*'Базовые цены за единицу'!M21,0)</f>
        <v>0</v>
      </c>
      <c r="N21" s="31">
        <f>ROUND((C21+E21)*'Форма 4'!C321/100,0)</f>
        <v>2780</v>
      </c>
      <c r="O21" s="31">
        <f>ROUND((C21+E21)*'Форма 4'!C324/100,0)</f>
        <v>1823</v>
      </c>
      <c r="P21" s="31">
        <f>ROUND('Форма 4'!C310*'Базовые цены за единицу'!P21,0)</f>
        <v>2780</v>
      </c>
      <c r="Q21" s="31">
        <f>ROUND('Форма 4'!C310*'Базовые цены за единицу'!Q21,0)</f>
        <v>0</v>
      </c>
      <c r="R21" s="31">
        <f>ROUND('Форма 4'!C310*'Базовые цены за единицу'!R21,0)</f>
        <v>1823</v>
      </c>
      <c r="S21" s="31">
        <f>ROUND('Форма 4'!C310*'Базовые цены за единицу'!S21,0)</f>
        <v>0</v>
      </c>
      <c r="T21" s="31">
        <f>ROUND('Форма 4'!C310*'Базовые цены за единицу'!T21,0)</f>
        <v>0</v>
      </c>
      <c r="U21" s="31">
        <f>ROUND('Форма 4'!C310*'Базовые цены за единицу'!U21,0)</f>
        <v>0</v>
      </c>
      <c r="V21" s="31">
        <f>ROUND('Форма 4'!C310*'Базовые цены за единицу'!V21,0)</f>
        <v>0</v>
      </c>
      <c r="X21" s="27">
        <f>ROUND('Форма 4'!C310*'Базовые цены за единицу'!X21,0)</f>
        <v>0</v>
      </c>
      <c r="Y21" s="27">
        <f>IF(Определители!I21="9",ROUND((C21+E21)*(Начисления!M21/100)*('Форма 4'!C321/100),0),0)</f>
        <v>0</v>
      </c>
      <c r="Z21" s="27">
        <f>IF(Определители!I21="9",ROUND((C21+E21)*(100-Начисления!M21/100)*('Форма 4'!C321/100),0),0)</f>
        <v>0</v>
      </c>
      <c r="AA21" s="27">
        <f>IF(Определители!I21="9",ROUND((C21+E21)*(Начисления!M21/100)*('Форма 4'!C324/100),0),0)</f>
        <v>0</v>
      </c>
      <c r="AB21" s="27">
        <f>IF(Определители!I21="9",ROUND((C21+E21)*(100-Начисления!M21/100)*('Форма 4'!C324/100),0),0)</f>
        <v>0</v>
      </c>
      <c r="AC21" s="27">
        <f>IF(Определители!I21="9",ROUND(B21*Начисления!M21/100,0),0)</f>
        <v>0</v>
      </c>
      <c r="AD21" s="27">
        <f>IF(Определители!I21="9",ROUND(B21*(100-Начисления!M21)/100,0),0)</f>
        <v>0</v>
      </c>
      <c r="AE21" s="27">
        <f>ROUND('Форма 4'!C310*'Базовые цены за единицу'!AE21,0)</f>
        <v>0</v>
      </c>
    </row>
    <row r="22" spans="1:31" ht="10.5">
      <c r="A22" s="31" t="str">
        <f>'Форма 4'!A328</f>
        <v>17.</v>
      </c>
      <c r="B22" s="31">
        <f t="shared" si="0"/>
        <v>25767</v>
      </c>
      <c r="C22" s="31">
        <f>ROUND('Форма 4'!C328*'Базовые цены за единицу'!C22,0)</f>
        <v>0</v>
      </c>
      <c r="D22" s="31">
        <f>ROUND('Форма 4'!C328*'Базовые цены за единицу'!D22,0)</f>
        <v>0</v>
      </c>
      <c r="E22" s="31">
        <f>ROUND('Форма 4'!C328*'Базовые цены за единицу'!E22,0)</f>
        <v>0</v>
      </c>
      <c r="F22" s="31">
        <f>ROUND('Форма 4'!C328*'Базовые цены за единицу'!F22,0)</f>
        <v>25767</v>
      </c>
      <c r="G22" s="31">
        <f>ROUND('Форма 4'!C328*'Базовые цены за единицу'!G22,0)</f>
        <v>25767</v>
      </c>
      <c r="H22" s="31">
        <f>ROUND('Форма 4'!C328*'Базовые цены за единицу'!H22,0)</f>
        <v>0</v>
      </c>
      <c r="I22" s="32">
        <f>ОКРУГЛВСЕ('Форма 4'!C328*'Базовые цены за единицу'!I22,8)</f>
        <v>0</v>
      </c>
      <c r="J22" s="28">
        <f>ОКРУГЛВСЕ('Форма 4'!C328*'Базовые цены за единицу'!J22,8)</f>
        <v>0</v>
      </c>
      <c r="K22" s="32">
        <f>ОКРУГЛВСЕ('Форма 4'!C328*'Базовые цены за единицу'!K22,8)</f>
        <v>0</v>
      </c>
      <c r="L22" s="31">
        <f>ROUND('Форма 4'!C328*'Базовые цены за единицу'!L22,0)</f>
        <v>0</v>
      </c>
      <c r="M22" s="31">
        <f>ROUND('Форма 4'!C328*'Базовые цены за единицу'!M22,0)</f>
        <v>0</v>
      </c>
      <c r="N22" s="31">
        <f>ROUND((C22+E22)*'Форма 4'!C340/100,0)</f>
        <v>0</v>
      </c>
      <c r="O22" s="31">
        <f>ROUND((C22+E22)*'Форма 4'!C343/100,0)</f>
        <v>0</v>
      </c>
      <c r="P22" s="31">
        <f>ROUND('Форма 4'!C328*'Базовые цены за единицу'!P22,0)</f>
        <v>0</v>
      </c>
      <c r="Q22" s="31">
        <f>ROUND('Форма 4'!C328*'Базовые цены за единицу'!Q22,0)</f>
        <v>0</v>
      </c>
      <c r="R22" s="31">
        <f>ROUND('Форма 4'!C328*'Базовые цены за единицу'!R22,0)</f>
        <v>0</v>
      </c>
      <c r="S22" s="31">
        <f>ROUND('Форма 4'!C328*'Базовые цены за единицу'!S22,0)</f>
        <v>0</v>
      </c>
      <c r="T22" s="31">
        <f>ROUND('Форма 4'!C328*'Базовые цены за единицу'!T22,0)</f>
        <v>0</v>
      </c>
      <c r="U22" s="31">
        <f>ROUND('Форма 4'!C328*'Базовые цены за единицу'!U22,0)</f>
        <v>0</v>
      </c>
      <c r="V22" s="31">
        <f>ROUND('Форма 4'!C328*'Базовые цены за единицу'!V22,0)</f>
        <v>0</v>
      </c>
      <c r="X22" s="27">
        <f>ROUND('Форма 4'!C328*'Базовые цены за единицу'!X22,0)</f>
        <v>0</v>
      </c>
      <c r="Y22" s="27">
        <f>IF(Определители!I22="9",ROUND((C22+E22)*(Начисления!M22/100)*('Форма 4'!C340/100),0),0)</f>
        <v>0</v>
      </c>
      <c r="Z22" s="27">
        <f>IF(Определители!I22="9",ROUND((C22+E22)*(100-Начисления!M22/100)*('Форма 4'!C340/100),0),0)</f>
        <v>0</v>
      </c>
      <c r="AA22" s="27">
        <f>IF(Определители!I22="9",ROUND((C22+E22)*(Начисления!M22/100)*('Форма 4'!C343/100),0),0)</f>
        <v>0</v>
      </c>
      <c r="AB22" s="27">
        <f>IF(Определители!I22="9",ROUND((C22+E22)*(100-Начисления!M22/100)*('Форма 4'!C343/100),0),0)</f>
        <v>0</v>
      </c>
      <c r="AC22" s="27">
        <f>IF(Определители!I22="9",ROUND(B22*Начисления!M22/100,0),0)</f>
        <v>0</v>
      </c>
      <c r="AD22" s="27">
        <f>IF(Определители!I22="9",ROUND(B22*(100-Начисления!M22)/100,0),0)</f>
        <v>0</v>
      </c>
      <c r="AE22" s="27">
        <f>ROUND('Форма 4'!C328*'Базовые цены за единицу'!AE22,0)</f>
        <v>0</v>
      </c>
    </row>
    <row r="23" spans="1:31" ht="10.5">
      <c r="A23" s="31" t="str">
        <f>'Форма 4'!A347</f>
        <v>18.</v>
      </c>
      <c r="B23" s="31">
        <f t="shared" si="0"/>
        <v>344</v>
      </c>
      <c r="C23" s="31">
        <f>ROUND('Форма 4'!C347*'Базовые цены за единицу'!C23,0)</f>
        <v>330</v>
      </c>
      <c r="D23" s="31">
        <f>ROUND('Форма 4'!C347*'Базовые цены за единицу'!D23,0)</f>
        <v>14</v>
      </c>
      <c r="E23" s="31">
        <f>ROUND('Форма 4'!C347*'Базовые цены за единицу'!E23,0)</f>
        <v>1</v>
      </c>
      <c r="F23" s="31">
        <f>ROUND('Форма 4'!C347*'Базовые цены за единицу'!F23,0)</f>
        <v>0</v>
      </c>
      <c r="G23" s="31">
        <f>ROUND('Форма 4'!C347*'Базовые цены за единицу'!G23,0)</f>
        <v>0</v>
      </c>
      <c r="H23" s="31">
        <f>ROUND('Форма 4'!C347*'Базовые цены за единицу'!H23,0)</f>
        <v>0</v>
      </c>
      <c r="I23" s="32">
        <f>ОКРУГЛВСЕ('Форма 4'!C347*'Базовые цены за единицу'!I23,8)</f>
        <v>31.93472</v>
      </c>
      <c r="J23" s="28">
        <f>ОКРУГЛВСЕ('Форма 4'!C347*'Базовые цены за единицу'!J23,8)</f>
        <v>0</v>
      </c>
      <c r="K23" s="32">
        <f>ОКРУГЛВСЕ('Форма 4'!C347*'Базовые цены за единицу'!K23,8)</f>
        <v>0.06544</v>
      </c>
      <c r="L23" s="31">
        <f>ROUND('Форма 4'!C347*'Базовые цены за единицу'!L23,0)</f>
        <v>0</v>
      </c>
      <c r="M23" s="31">
        <f>ROUND('Форма 4'!C347*'Базовые цены за единицу'!M23,0)</f>
        <v>0</v>
      </c>
      <c r="N23" s="31">
        <f>ROUND((C23+E23)*'Форма 4'!C360/100,0)</f>
        <v>348</v>
      </c>
      <c r="O23" s="31">
        <f>ROUND((C23+E23)*'Форма 4'!C363/100,0)</f>
        <v>182</v>
      </c>
      <c r="P23" s="31">
        <f>ROUND('Форма 4'!C347*'Базовые цены за единицу'!P23,0)</f>
        <v>346</v>
      </c>
      <c r="Q23" s="31">
        <f>ROUND('Форма 4'!C347*'Базовые цены за единицу'!Q23,0)</f>
        <v>1</v>
      </c>
      <c r="R23" s="31">
        <f>ROUND('Форма 4'!C347*'Базовые цены за единицу'!R23,0)</f>
        <v>181</v>
      </c>
      <c r="S23" s="31">
        <f>ROUND('Форма 4'!C347*'Базовые цены за единицу'!S23,0)</f>
        <v>0</v>
      </c>
      <c r="T23" s="31">
        <f>ROUND('Форма 4'!C347*'Базовые цены за единицу'!T23,0)</f>
        <v>0</v>
      </c>
      <c r="U23" s="31">
        <f>ROUND('Форма 4'!C347*'Базовые цены за единицу'!U23,0)</f>
        <v>0</v>
      </c>
      <c r="V23" s="31">
        <f>ROUND('Форма 4'!C347*'Базовые цены за единицу'!V23,0)</f>
        <v>0</v>
      </c>
      <c r="X23" s="27">
        <f>ROUND('Форма 4'!C347*'Базовые цены за единицу'!X23,0)</f>
        <v>0</v>
      </c>
      <c r="Y23" s="27">
        <f>IF(Определители!I23="9",ROUND((C23+E23)*(Начисления!M23/100)*('Форма 4'!C360/100),0),0)</f>
        <v>0</v>
      </c>
      <c r="Z23" s="27">
        <f>IF(Определители!I23="9",ROUND((C23+E23)*(100-Начисления!M23/100)*('Форма 4'!C360/100),0),0)</f>
        <v>0</v>
      </c>
      <c r="AA23" s="27">
        <f>IF(Определители!I23="9",ROUND((C23+E23)*(Начисления!M23/100)*('Форма 4'!C363/100),0),0)</f>
        <v>0</v>
      </c>
      <c r="AB23" s="27">
        <f>IF(Определители!I23="9",ROUND((C23+E23)*(100-Начисления!M23/100)*('Форма 4'!C363/100),0),0)</f>
        <v>0</v>
      </c>
      <c r="AC23" s="27">
        <f>IF(Определители!I23="9",ROUND(B23*Начисления!M23/100,0),0)</f>
        <v>0</v>
      </c>
      <c r="AD23" s="27">
        <f>IF(Определители!I23="9",ROUND(B23*(100-Начисления!M23)/100,0),0)</f>
        <v>0</v>
      </c>
      <c r="AE23" s="27">
        <f>ROUND('Форма 4'!C347*'Базовые цены за единицу'!AE23,0)</f>
        <v>0</v>
      </c>
    </row>
    <row r="24" spans="1:31" ht="10.5">
      <c r="A24" s="31" t="str">
        <f>'Форма 4'!A367</f>
        <v>19.</v>
      </c>
      <c r="B24" s="31">
        <f t="shared" si="0"/>
        <v>37</v>
      </c>
      <c r="C24" s="31">
        <f>ROUND('Форма 4'!C367*'Базовые цены за единицу'!C24,0)</f>
        <v>18</v>
      </c>
      <c r="D24" s="31">
        <f>ROUND('Форма 4'!C367*'Базовые цены за единицу'!D24,0)</f>
        <v>19</v>
      </c>
      <c r="E24" s="31">
        <f>ROUND('Форма 4'!C367*'Базовые цены за единицу'!E24,0)</f>
        <v>5</v>
      </c>
      <c r="F24" s="31">
        <f>ROUND('Форма 4'!C367*'Базовые цены за единицу'!F24,0)</f>
        <v>0</v>
      </c>
      <c r="G24" s="31">
        <f>ROUND('Форма 4'!C367*'Базовые цены за единицу'!G24,0)</f>
        <v>0</v>
      </c>
      <c r="H24" s="31">
        <f>ROUND('Форма 4'!C367*'Базовые цены за единицу'!H24,0)</f>
        <v>0</v>
      </c>
      <c r="I24" s="32">
        <f>ОКРУГЛВСЕ('Форма 4'!C367*'Базовые цены за единицу'!I24,8)</f>
        <v>1.83312</v>
      </c>
      <c r="J24" s="28">
        <f>ОКРУГЛВСЕ('Форма 4'!C367*'Базовые цены за единицу'!J24,8)</f>
        <v>0</v>
      </c>
      <c r="K24" s="32">
        <f>ОКРУГЛВСЕ('Форма 4'!C367*'Базовые цены за единицу'!K24,8)</f>
        <v>0.4128</v>
      </c>
      <c r="L24" s="31">
        <f>ROUND('Форма 4'!C367*'Базовые цены за единицу'!L24,0)</f>
        <v>0</v>
      </c>
      <c r="M24" s="31">
        <f>ROUND('Форма 4'!C367*'Базовые цены за единицу'!M24,0)</f>
        <v>0</v>
      </c>
      <c r="N24" s="31">
        <f>ROUND((C24+E24)*'Форма 4'!C378/100,0)</f>
        <v>15</v>
      </c>
      <c r="O24" s="31">
        <f>ROUND((C24+E24)*'Форма 4'!C381/100,0)</f>
        <v>0</v>
      </c>
      <c r="P24" s="31">
        <f>ROUND('Форма 4'!C367*'Базовые цены за единицу'!P24,0)</f>
        <v>12</v>
      </c>
      <c r="Q24" s="31">
        <f>ROUND('Форма 4'!C367*'Базовые цены за единицу'!Q24,0)</f>
        <v>3</v>
      </c>
      <c r="R24" s="31">
        <f>ROUND('Форма 4'!C367*'Базовые цены за единицу'!R24,0)</f>
        <v>0</v>
      </c>
      <c r="S24" s="31">
        <f>ROUND('Форма 4'!C367*'Базовые цены за единицу'!S24,0)</f>
        <v>0</v>
      </c>
      <c r="T24" s="31">
        <f>ROUND('Форма 4'!C367*'Базовые цены за единицу'!T24,0)</f>
        <v>0</v>
      </c>
      <c r="U24" s="31">
        <f>ROUND('Форма 4'!C367*'Базовые цены за единицу'!U24,0)</f>
        <v>0</v>
      </c>
      <c r="V24" s="31">
        <f>ROUND('Форма 4'!C367*'Базовые цены за единицу'!V24,0)</f>
        <v>0</v>
      </c>
      <c r="X24" s="27">
        <f>ROUND('Форма 4'!C367*'Базовые цены за единицу'!X24,0)</f>
        <v>0</v>
      </c>
      <c r="Y24" s="27">
        <f>IF(Определители!I24="9",ROUND((C24+E24)*(Начисления!M24/100)*('Форма 4'!C378/100),0),0)</f>
        <v>0</v>
      </c>
      <c r="Z24" s="27">
        <f>IF(Определители!I24="9",ROUND((C24+E24)*(100-Начисления!M24/100)*('Форма 4'!C378/100),0),0)</f>
        <v>0</v>
      </c>
      <c r="AA24" s="27">
        <f>IF(Определители!I24="9",ROUND((C24+E24)*(Начисления!M24/100)*('Форма 4'!C381/100),0),0)</f>
        <v>0</v>
      </c>
      <c r="AB24" s="27">
        <f>IF(Определители!I24="9",ROUND((C24+E24)*(100-Начисления!M24/100)*('Форма 4'!C381/100),0),0)</f>
        <v>0</v>
      </c>
      <c r="AC24" s="27">
        <f>IF(Определители!I24="9",ROUND(B24*Начисления!M24/100,0),0)</f>
        <v>0</v>
      </c>
      <c r="AD24" s="27">
        <f>IF(Определители!I24="9",ROUND(B24*(100-Начисления!M24)/100,0),0)</f>
        <v>0</v>
      </c>
      <c r="AE24" s="27">
        <f>ROUND('Форма 4'!C367*'Базовые цены за единицу'!AE24,0)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X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8" customWidth="1"/>
    <col min="2" max="16384" width="9.140625" style="27" customWidth="1"/>
  </cols>
  <sheetData>
    <row r="1" spans="1:50" s="29" customFormat="1" ht="10.5">
      <c r="A1" s="8"/>
      <c r="B1" s="29" t="s">
        <v>199</v>
      </c>
      <c r="C1" s="29" t="s">
        <v>200</v>
      </c>
      <c r="D1" s="29" t="s">
        <v>201</v>
      </c>
      <c r="E1" s="29" t="s">
        <v>202</v>
      </c>
      <c r="F1" s="29" t="s">
        <v>203</v>
      </c>
      <c r="G1" s="29" t="s">
        <v>204</v>
      </c>
      <c r="H1" s="29" t="s">
        <v>205</v>
      </c>
      <c r="I1" s="29" t="s">
        <v>206</v>
      </c>
      <c r="J1" s="29" t="s">
        <v>207</v>
      </c>
      <c r="K1" s="29" t="s">
        <v>208</v>
      </c>
      <c r="L1" s="29" t="s">
        <v>209</v>
      </c>
      <c r="M1" s="29" t="s">
        <v>210</v>
      </c>
      <c r="N1" s="29" t="s">
        <v>211</v>
      </c>
      <c r="O1" s="29" t="s">
        <v>212</v>
      </c>
      <c r="P1" s="29" t="s">
        <v>213</v>
      </c>
      <c r="Q1" s="29" t="s">
        <v>214</v>
      </c>
      <c r="R1" s="29" t="s">
        <v>215</v>
      </c>
      <c r="S1" s="29" t="s">
        <v>216</v>
      </c>
      <c r="T1" s="29" t="s">
        <v>217</v>
      </c>
      <c r="U1" s="29" t="s">
        <v>218</v>
      </c>
      <c r="V1" s="29" t="s">
        <v>219</v>
      </c>
      <c r="W1" s="29" t="s">
        <v>220</v>
      </c>
      <c r="X1" s="29" t="s">
        <v>221</v>
      </c>
      <c r="Y1" s="29" t="s">
        <v>222</v>
      </c>
      <c r="Z1" s="29" t="s">
        <v>223</v>
      </c>
      <c r="AA1" s="29" t="s">
        <v>224</v>
      </c>
      <c r="AB1" s="29" t="s">
        <v>225</v>
      </c>
      <c r="AC1" s="29" t="s">
        <v>226</v>
      </c>
      <c r="AD1" s="29" t="s">
        <v>227</v>
      </c>
      <c r="AE1" s="29" t="s">
        <v>228</v>
      </c>
      <c r="AF1" s="29" t="s">
        <v>229</v>
      </c>
      <c r="AG1" s="29" t="s">
        <v>230</v>
      </c>
      <c r="AH1" s="29" t="s">
        <v>231</v>
      </c>
      <c r="AI1" s="29" t="s">
        <v>232</v>
      </c>
      <c r="AJ1" s="29" t="s">
        <v>233</v>
      </c>
      <c r="AK1" s="29" t="s">
        <v>234</v>
      </c>
      <c r="AL1" s="29" t="s">
        <v>235</v>
      </c>
      <c r="AM1" s="29" t="s">
        <v>236</v>
      </c>
      <c r="AN1" s="29" t="s">
        <v>237</v>
      </c>
      <c r="AO1" s="29" t="s">
        <v>238</v>
      </c>
      <c r="AP1" s="29" t="s">
        <v>239</v>
      </c>
      <c r="AQ1" s="29" t="s">
        <v>240</v>
      </c>
      <c r="AR1" s="29" t="s">
        <v>241</v>
      </c>
      <c r="AS1" s="29" t="s">
        <v>242</v>
      </c>
      <c r="AT1" s="29" t="s">
        <v>243</v>
      </c>
      <c r="AU1" s="29" t="s">
        <v>244</v>
      </c>
      <c r="AV1" s="29" t="s">
        <v>245</v>
      </c>
      <c r="AW1" s="29" t="s">
        <v>246</v>
      </c>
      <c r="AX1" s="29" t="s">
        <v>247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0"/>
      <c r="B3" s="62" t="s">
        <v>197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0"/>
      <c r="B4" s="62" t="s">
        <v>198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50" ht="10.5">
      <c r="A6" s="28" t="str">
        <f>'Форма 4'!A26</f>
        <v>1.</v>
      </c>
      <c r="B6" s="28">
        <v>1</v>
      </c>
      <c r="C6" s="28">
        <v>1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28">
        <v>1</v>
      </c>
      <c r="K6" s="28">
        <v>0</v>
      </c>
      <c r="L6" s="28">
        <v>0</v>
      </c>
      <c r="M6" s="28">
        <v>100</v>
      </c>
      <c r="N6" s="28">
        <v>0</v>
      </c>
      <c r="O6" s="28">
        <v>0</v>
      </c>
      <c r="P6" s="28">
        <v>1</v>
      </c>
      <c r="Q6" s="28">
        <v>1</v>
      </c>
      <c r="R6" s="28">
        <v>0</v>
      </c>
      <c r="S6" s="28">
        <v>0</v>
      </c>
      <c r="T6" s="28">
        <v>1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1.7</v>
      </c>
      <c r="AH6" s="28">
        <v>1.6</v>
      </c>
      <c r="AI6" s="28">
        <v>1.29</v>
      </c>
      <c r="AJ6" s="28">
        <v>0.092</v>
      </c>
      <c r="AK6" s="28">
        <v>0.18</v>
      </c>
      <c r="AL6" s="28">
        <v>1</v>
      </c>
      <c r="AM6" s="28">
        <v>1</v>
      </c>
      <c r="AN6" s="28">
        <v>0.2</v>
      </c>
      <c r="AO6" s="28">
        <v>1.5</v>
      </c>
      <c r="AP6" s="28">
        <v>1</v>
      </c>
      <c r="AQ6" s="28">
        <v>1</v>
      </c>
      <c r="AR6" s="28">
        <v>1</v>
      </c>
      <c r="AS6" s="28">
        <v>1</v>
      </c>
      <c r="AT6" s="28">
        <v>1</v>
      </c>
      <c r="AU6" s="28">
        <v>100</v>
      </c>
      <c r="AV6" s="28">
        <v>1</v>
      </c>
      <c r="AW6" s="28">
        <v>1</v>
      </c>
      <c r="AX6" s="28">
        <v>1</v>
      </c>
    </row>
    <row r="7" spans="1:50" ht="10.5">
      <c r="A7" s="28" t="str">
        <f>'Форма 4'!A44</f>
        <v>2.</v>
      </c>
      <c r="B7" s="28">
        <v>1</v>
      </c>
      <c r="C7" s="28">
        <v>1</v>
      </c>
      <c r="D7" s="28">
        <v>0.5</v>
      </c>
      <c r="E7" s="28">
        <v>0.5</v>
      </c>
      <c r="F7" s="28">
        <v>0.5</v>
      </c>
      <c r="G7" s="28">
        <v>1</v>
      </c>
      <c r="H7" s="28">
        <v>1</v>
      </c>
      <c r="I7" s="28">
        <v>1</v>
      </c>
      <c r="J7" s="28">
        <v>1</v>
      </c>
      <c r="K7" s="28">
        <v>0</v>
      </c>
      <c r="L7" s="28">
        <v>0</v>
      </c>
      <c r="M7" s="28">
        <v>100</v>
      </c>
      <c r="N7" s="28">
        <v>0</v>
      </c>
      <c r="O7" s="28">
        <v>0</v>
      </c>
      <c r="P7" s="28">
        <v>1</v>
      </c>
      <c r="Q7" s="28">
        <v>1</v>
      </c>
      <c r="R7" s="28">
        <v>0</v>
      </c>
      <c r="S7" s="28">
        <v>0</v>
      </c>
      <c r="T7" s="28">
        <v>1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1.7</v>
      </c>
      <c r="AH7" s="28">
        <v>1.6</v>
      </c>
      <c r="AI7" s="28">
        <v>1.29</v>
      </c>
      <c r="AJ7" s="28">
        <v>0.092</v>
      </c>
      <c r="AK7" s="28">
        <v>0.18</v>
      </c>
      <c r="AL7" s="28">
        <v>1</v>
      </c>
      <c r="AM7" s="28">
        <v>1</v>
      </c>
      <c r="AN7" s="28">
        <v>0.2</v>
      </c>
      <c r="AO7" s="28">
        <v>1.5</v>
      </c>
      <c r="AP7" s="28">
        <v>1</v>
      </c>
      <c r="AQ7" s="28">
        <v>1</v>
      </c>
      <c r="AR7" s="28">
        <v>1</v>
      </c>
      <c r="AS7" s="28">
        <v>1</v>
      </c>
      <c r="AT7" s="28">
        <v>1</v>
      </c>
      <c r="AU7" s="28">
        <v>100</v>
      </c>
      <c r="AV7" s="28">
        <v>1</v>
      </c>
      <c r="AW7" s="28">
        <v>0.5</v>
      </c>
      <c r="AX7" s="28">
        <v>1</v>
      </c>
    </row>
    <row r="8" spans="1:50" ht="10.5">
      <c r="A8" s="28" t="str">
        <f>'Форма 4'!A63</f>
        <v>3.</v>
      </c>
      <c r="B8" s="28">
        <v>1</v>
      </c>
      <c r="C8" s="28">
        <v>1</v>
      </c>
      <c r="D8" s="28">
        <v>1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  <c r="K8" s="28">
        <v>0</v>
      </c>
      <c r="L8" s="28">
        <v>0</v>
      </c>
      <c r="M8" s="28">
        <v>100</v>
      </c>
      <c r="N8" s="28">
        <v>0</v>
      </c>
      <c r="O8" s="28">
        <v>0</v>
      </c>
      <c r="P8" s="28">
        <v>1</v>
      </c>
      <c r="Q8" s="28">
        <v>1</v>
      </c>
      <c r="R8" s="28">
        <v>0</v>
      </c>
      <c r="S8" s="28">
        <v>0</v>
      </c>
      <c r="T8" s="28">
        <v>1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1.7</v>
      </c>
      <c r="AH8" s="28">
        <v>1.6</v>
      </c>
      <c r="AI8" s="28">
        <v>1.29</v>
      </c>
      <c r="AJ8" s="28">
        <v>0.092</v>
      </c>
      <c r="AK8" s="28">
        <v>0.18</v>
      </c>
      <c r="AL8" s="28">
        <v>1</v>
      </c>
      <c r="AM8" s="28">
        <v>1</v>
      </c>
      <c r="AN8" s="28">
        <v>0.2</v>
      </c>
      <c r="AO8" s="28">
        <v>1.5</v>
      </c>
      <c r="AP8" s="28">
        <v>1</v>
      </c>
      <c r="AQ8" s="28">
        <v>1</v>
      </c>
      <c r="AR8" s="28">
        <v>1</v>
      </c>
      <c r="AS8" s="28">
        <v>1</v>
      </c>
      <c r="AT8" s="28">
        <v>1</v>
      </c>
      <c r="AU8" s="28">
        <v>100</v>
      </c>
      <c r="AV8" s="28">
        <v>1</v>
      </c>
      <c r="AW8" s="28">
        <v>1</v>
      </c>
      <c r="AX8" s="28">
        <v>1</v>
      </c>
    </row>
    <row r="9" spans="1:50" ht="10.5">
      <c r="A9" s="28" t="str">
        <f>'Форма 4'!A82</f>
        <v>4.</v>
      </c>
      <c r="B9" s="28">
        <v>1</v>
      </c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0</v>
      </c>
      <c r="L9" s="28">
        <v>0</v>
      </c>
      <c r="M9" s="28">
        <v>100</v>
      </c>
      <c r="N9" s="28">
        <v>0</v>
      </c>
      <c r="O9" s="28">
        <v>0</v>
      </c>
      <c r="P9" s="28">
        <v>1</v>
      </c>
      <c r="Q9" s="28">
        <v>1</v>
      </c>
      <c r="R9" s="28">
        <v>0</v>
      </c>
      <c r="S9" s="28">
        <v>0</v>
      </c>
      <c r="T9" s="28">
        <v>1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1.7</v>
      </c>
      <c r="AH9" s="28">
        <v>1.6</v>
      </c>
      <c r="AI9" s="28">
        <v>1.29</v>
      </c>
      <c r="AJ9" s="28">
        <v>0.092</v>
      </c>
      <c r="AK9" s="28">
        <v>0.18</v>
      </c>
      <c r="AL9" s="28">
        <v>1</v>
      </c>
      <c r="AM9" s="28">
        <v>1</v>
      </c>
      <c r="AN9" s="28">
        <v>0.2</v>
      </c>
      <c r="AO9" s="28">
        <v>1.5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100</v>
      </c>
      <c r="AV9" s="28">
        <v>1</v>
      </c>
      <c r="AW9" s="28">
        <v>1</v>
      </c>
      <c r="AX9" s="28">
        <v>1</v>
      </c>
    </row>
    <row r="10" spans="1:50" ht="10.5">
      <c r="A10" s="28" t="str">
        <f>'Форма 4'!A100</f>
        <v>5.</v>
      </c>
      <c r="B10" s="28">
        <v>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0</v>
      </c>
      <c r="L10" s="28">
        <v>0</v>
      </c>
      <c r="M10" s="28">
        <v>100</v>
      </c>
      <c r="N10" s="28">
        <v>0</v>
      </c>
      <c r="O10" s="28">
        <v>0</v>
      </c>
      <c r="P10" s="28">
        <v>1</v>
      </c>
      <c r="Q10" s="28">
        <v>1</v>
      </c>
      <c r="R10" s="28">
        <v>0</v>
      </c>
      <c r="S10" s="28">
        <v>0</v>
      </c>
      <c r="T10" s="28">
        <v>1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1.7</v>
      </c>
      <c r="AH10" s="28">
        <v>1.6</v>
      </c>
      <c r="AI10" s="28">
        <v>1.29</v>
      </c>
      <c r="AJ10" s="28">
        <v>0.092</v>
      </c>
      <c r="AK10" s="28">
        <v>0.18</v>
      </c>
      <c r="AL10" s="28">
        <v>1</v>
      </c>
      <c r="AM10" s="28">
        <v>1</v>
      </c>
      <c r="AN10" s="28">
        <v>0.2</v>
      </c>
      <c r="AO10" s="28">
        <v>1.5</v>
      </c>
      <c r="AP10" s="28">
        <v>1</v>
      </c>
      <c r="AQ10" s="28">
        <v>1</v>
      </c>
      <c r="AR10" s="28">
        <v>1</v>
      </c>
      <c r="AS10" s="28">
        <v>1</v>
      </c>
      <c r="AT10" s="28">
        <v>1</v>
      </c>
      <c r="AU10" s="28">
        <v>100</v>
      </c>
      <c r="AV10" s="28">
        <v>1</v>
      </c>
      <c r="AW10" s="28">
        <v>1</v>
      </c>
      <c r="AX10" s="28">
        <v>1</v>
      </c>
    </row>
    <row r="11" spans="1:50" ht="10.5">
      <c r="A11" s="28" t="str">
        <f>'Форма 4'!A118</f>
        <v>6.</v>
      </c>
      <c r="B11" s="28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0</v>
      </c>
      <c r="L11" s="28">
        <v>0</v>
      </c>
      <c r="M11" s="28">
        <v>100</v>
      </c>
      <c r="N11" s="28">
        <v>0</v>
      </c>
      <c r="O11" s="28">
        <v>0</v>
      </c>
      <c r="P11" s="28">
        <v>1</v>
      </c>
      <c r="Q11" s="28">
        <v>1</v>
      </c>
      <c r="R11" s="28">
        <v>0</v>
      </c>
      <c r="S11" s="28">
        <v>0</v>
      </c>
      <c r="T11" s="28">
        <v>1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1.7</v>
      </c>
      <c r="AH11" s="28">
        <v>1.6</v>
      </c>
      <c r="AI11" s="28">
        <v>1.29</v>
      </c>
      <c r="AJ11" s="28">
        <v>0.092</v>
      </c>
      <c r="AK11" s="28">
        <v>0.18</v>
      </c>
      <c r="AL11" s="28">
        <v>1</v>
      </c>
      <c r="AM11" s="28">
        <v>1</v>
      </c>
      <c r="AN11" s="28">
        <v>0.2</v>
      </c>
      <c r="AO11" s="28">
        <v>1.5</v>
      </c>
      <c r="AP11" s="28">
        <v>1</v>
      </c>
      <c r="AQ11" s="28">
        <v>1</v>
      </c>
      <c r="AR11" s="28">
        <v>1</v>
      </c>
      <c r="AS11" s="28">
        <v>1</v>
      </c>
      <c r="AT11" s="28">
        <v>1</v>
      </c>
      <c r="AU11" s="28">
        <v>100</v>
      </c>
      <c r="AV11" s="28">
        <v>1</v>
      </c>
      <c r="AW11" s="28">
        <v>1</v>
      </c>
      <c r="AX11" s="28">
        <v>1</v>
      </c>
    </row>
    <row r="12" spans="1:50" ht="10.5">
      <c r="A12" s="28" t="str">
        <f>'Форма 4'!A136</f>
        <v>7.</v>
      </c>
      <c r="B12" s="28">
        <v>1</v>
      </c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0</v>
      </c>
      <c r="L12" s="28">
        <v>0</v>
      </c>
      <c r="M12" s="28">
        <v>100</v>
      </c>
      <c r="N12" s="28">
        <v>0</v>
      </c>
      <c r="O12" s="28">
        <v>0</v>
      </c>
      <c r="P12" s="28">
        <v>1</v>
      </c>
      <c r="Q12" s="28">
        <v>1</v>
      </c>
      <c r="R12" s="28">
        <v>0</v>
      </c>
      <c r="S12" s="28">
        <v>0</v>
      </c>
      <c r="T12" s="28">
        <v>1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1.7</v>
      </c>
      <c r="AH12" s="28">
        <v>1.6</v>
      </c>
      <c r="AI12" s="28">
        <v>1.29</v>
      </c>
      <c r="AJ12" s="28">
        <v>0.092</v>
      </c>
      <c r="AK12" s="28">
        <v>0.18</v>
      </c>
      <c r="AL12" s="28">
        <v>1</v>
      </c>
      <c r="AM12" s="28">
        <v>1</v>
      </c>
      <c r="AN12" s="28">
        <v>0.2</v>
      </c>
      <c r="AO12" s="28">
        <v>1.5</v>
      </c>
      <c r="AP12" s="28">
        <v>1</v>
      </c>
      <c r="AQ12" s="28">
        <v>1</v>
      </c>
      <c r="AR12" s="28">
        <v>1</v>
      </c>
      <c r="AS12" s="28">
        <v>1</v>
      </c>
      <c r="AT12" s="28">
        <v>1</v>
      </c>
      <c r="AU12" s="28">
        <v>100</v>
      </c>
      <c r="AV12" s="28">
        <v>1</v>
      </c>
      <c r="AW12" s="28">
        <v>1</v>
      </c>
      <c r="AX12" s="28">
        <v>1</v>
      </c>
    </row>
    <row r="13" spans="1:50" ht="10.5">
      <c r="A13" s="28" t="str">
        <f>'Форма 4'!A155</f>
        <v>8.</v>
      </c>
      <c r="B13" s="28">
        <v>1</v>
      </c>
      <c r="C13" s="28">
        <v>1</v>
      </c>
      <c r="D13" s="28">
        <v>1</v>
      </c>
      <c r="E13" s="28">
        <v>1</v>
      </c>
      <c r="F13" s="28">
        <v>1</v>
      </c>
      <c r="G13" s="28">
        <v>1</v>
      </c>
      <c r="H13" s="28">
        <v>1</v>
      </c>
      <c r="I13" s="28">
        <v>1</v>
      </c>
      <c r="J13" s="28">
        <v>1</v>
      </c>
      <c r="K13" s="28">
        <v>0</v>
      </c>
      <c r="L13" s="28">
        <v>0</v>
      </c>
      <c r="M13" s="28">
        <v>100</v>
      </c>
      <c r="N13" s="28">
        <v>0</v>
      </c>
      <c r="O13" s="28">
        <v>0</v>
      </c>
      <c r="P13" s="28">
        <v>1</v>
      </c>
      <c r="Q13" s="28">
        <v>1</v>
      </c>
      <c r="R13" s="28">
        <v>0</v>
      </c>
      <c r="S13" s="28">
        <v>0</v>
      </c>
      <c r="T13" s="28">
        <v>1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1.7</v>
      </c>
      <c r="AH13" s="28">
        <v>1.6</v>
      </c>
      <c r="AI13" s="28">
        <v>1.29</v>
      </c>
      <c r="AJ13" s="28">
        <v>0.092</v>
      </c>
      <c r="AK13" s="28">
        <v>0.18</v>
      </c>
      <c r="AL13" s="28">
        <v>1</v>
      </c>
      <c r="AM13" s="28">
        <v>1</v>
      </c>
      <c r="AN13" s="28">
        <v>0.2</v>
      </c>
      <c r="AO13" s="28">
        <v>1.5</v>
      </c>
      <c r="AP13" s="28">
        <v>1</v>
      </c>
      <c r="AQ13" s="28">
        <v>1</v>
      </c>
      <c r="AR13" s="28">
        <v>1</v>
      </c>
      <c r="AS13" s="28">
        <v>1</v>
      </c>
      <c r="AT13" s="28">
        <v>1</v>
      </c>
      <c r="AU13" s="28">
        <v>100</v>
      </c>
      <c r="AV13" s="28">
        <v>1</v>
      </c>
      <c r="AW13" s="28">
        <v>1</v>
      </c>
      <c r="AX13" s="28">
        <v>1</v>
      </c>
    </row>
    <row r="14" spans="1:50" ht="10.5">
      <c r="A14" s="28" t="str">
        <f>'Форма 4'!A175</f>
        <v>9.</v>
      </c>
      <c r="B14" s="28">
        <v>1</v>
      </c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0</v>
      </c>
      <c r="L14" s="28">
        <v>0</v>
      </c>
      <c r="M14" s="28">
        <v>100</v>
      </c>
      <c r="N14" s="28">
        <v>0</v>
      </c>
      <c r="O14" s="28">
        <v>0</v>
      </c>
      <c r="P14" s="28">
        <v>1</v>
      </c>
      <c r="Q14" s="28">
        <v>1</v>
      </c>
      <c r="R14" s="28">
        <v>0</v>
      </c>
      <c r="S14" s="28">
        <v>0</v>
      </c>
      <c r="T14" s="28">
        <v>1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1.7</v>
      </c>
      <c r="AH14" s="28">
        <v>1.6</v>
      </c>
      <c r="AI14" s="28">
        <v>1.29</v>
      </c>
      <c r="AJ14" s="28">
        <v>0.092</v>
      </c>
      <c r="AK14" s="28">
        <v>0.18</v>
      </c>
      <c r="AL14" s="28">
        <v>1</v>
      </c>
      <c r="AM14" s="28">
        <v>1</v>
      </c>
      <c r="AN14" s="28">
        <v>0.2</v>
      </c>
      <c r="AO14" s="28">
        <v>1.5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100</v>
      </c>
      <c r="AV14" s="28">
        <v>1</v>
      </c>
      <c r="AW14" s="28">
        <v>1</v>
      </c>
      <c r="AX14" s="28">
        <v>1</v>
      </c>
    </row>
    <row r="15" spans="1:50" ht="10.5">
      <c r="A15" s="28" t="str">
        <f>'Форма 4'!A194</f>
        <v>10.</v>
      </c>
      <c r="B15" s="28">
        <v>1</v>
      </c>
      <c r="C15" s="28">
        <v>1</v>
      </c>
      <c r="D15" s="28">
        <v>1</v>
      </c>
      <c r="E15" s="28">
        <v>1</v>
      </c>
      <c r="F15" s="28">
        <v>1</v>
      </c>
      <c r="G15" s="28">
        <v>1</v>
      </c>
      <c r="H15" s="28">
        <v>1</v>
      </c>
      <c r="I15" s="28">
        <v>1</v>
      </c>
      <c r="J15" s="28">
        <v>1</v>
      </c>
      <c r="K15" s="28">
        <v>0</v>
      </c>
      <c r="L15" s="28">
        <v>0</v>
      </c>
      <c r="M15" s="28">
        <v>100</v>
      </c>
      <c r="N15" s="28">
        <v>0</v>
      </c>
      <c r="O15" s="28">
        <v>0</v>
      </c>
      <c r="P15" s="28">
        <v>1</v>
      </c>
      <c r="Q15" s="28">
        <v>1</v>
      </c>
      <c r="R15" s="28">
        <v>0</v>
      </c>
      <c r="S15" s="28">
        <v>0</v>
      </c>
      <c r="T15" s="28">
        <v>1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1.7</v>
      </c>
      <c r="AH15" s="28">
        <v>1.6</v>
      </c>
      <c r="AI15" s="28">
        <v>1.29</v>
      </c>
      <c r="AJ15" s="28">
        <v>0.092</v>
      </c>
      <c r="AK15" s="28">
        <v>0.18</v>
      </c>
      <c r="AL15" s="28">
        <v>1</v>
      </c>
      <c r="AM15" s="28">
        <v>1</v>
      </c>
      <c r="AN15" s="28">
        <v>0.2</v>
      </c>
      <c r="AO15" s="28">
        <v>1.5</v>
      </c>
      <c r="AP15" s="28">
        <v>1</v>
      </c>
      <c r="AQ15" s="28">
        <v>1</v>
      </c>
      <c r="AR15" s="28">
        <v>1</v>
      </c>
      <c r="AS15" s="28">
        <v>1</v>
      </c>
      <c r="AT15" s="28">
        <v>1</v>
      </c>
      <c r="AU15" s="28">
        <v>100</v>
      </c>
      <c r="AV15" s="28">
        <v>1</v>
      </c>
      <c r="AW15" s="28">
        <v>1</v>
      </c>
      <c r="AX15" s="28">
        <v>1</v>
      </c>
    </row>
    <row r="16" spans="1:50" ht="10.5">
      <c r="A16" s="28" t="str">
        <f>'Форма 4'!A213</f>
        <v>11.</v>
      </c>
      <c r="B16" s="28">
        <v>1</v>
      </c>
      <c r="C16" s="28">
        <v>1</v>
      </c>
      <c r="D16" s="28">
        <v>1</v>
      </c>
      <c r="E16" s="28">
        <v>1</v>
      </c>
      <c r="F16" s="28">
        <v>1</v>
      </c>
      <c r="G16" s="28">
        <v>1</v>
      </c>
      <c r="H16" s="28">
        <v>1</v>
      </c>
      <c r="I16" s="28">
        <v>1</v>
      </c>
      <c r="J16" s="28">
        <v>1</v>
      </c>
      <c r="K16" s="28">
        <v>0</v>
      </c>
      <c r="L16" s="28">
        <v>0</v>
      </c>
      <c r="M16" s="28">
        <v>100</v>
      </c>
      <c r="N16" s="28">
        <v>0</v>
      </c>
      <c r="O16" s="28">
        <v>0</v>
      </c>
      <c r="P16" s="28">
        <v>1</v>
      </c>
      <c r="Q16" s="28">
        <v>1</v>
      </c>
      <c r="R16" s="28">
        <v>0</v>
      </c>
      <c r="S16" s="28">
        <v>0</v>
      </c>
      <c r="T16" s="28">
        <v>1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1.7</v>
      </c>
      <c r="AH16" s="28">
        <v>1.6</v>
      </c>
      <c r="AI16" s="28">
        <v>1.29</v>
      </c>
      <c r="AJ16" s="28">
        <v>0.092</v>
      </c>
      <c r="AK16" s="28">
        <v>0.18</v>
      </c>
      <c r="AL16" s="28">
        <v>1</v>
      </c>
      <c r="AM16" s="28">
        <v>1</v>
      </c>
      <c r="AN16" s="28">
        <v>0.2</v>
      </c>
      <c r="AO16" s="28">
        <v>1.5</v>
      </c>
      <c r="AP16" s="28">
        <v>1</v>
      </c>
      <c r="AQ16" s="28">
        <v>1</v>
      </c>
      <c r="AR16" s="28">
        <v>1</v>
      </c>
      <c r="AS16" s="28">
        <v>1</v>
      </c>
      <c r="AT16" s="28">
        <v>1</v>
      </c>
      <c r="AU16" s="28">
        <v>100</v>
      </c>
      <c r="AV16" s="28">
        <v>1</v>
      </c>
      <c r="AW16" s="28">
        <v>1</v>
      </c>
      <c r="AX16" s="28">
        <v>1</v>
      </c>
    </row>
    <row r="17" spans="1:50" ht="10.5">
      <c r="A17" s="28" t="str">
        <f>'Форма 4'!A232</f>
        <v>12.</v>
      </c>
      <c r="B17" s="28">
        <v>1</v>
      </c>
      <c r="C17" s="28">
        <v>1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0</v>
      </c>
      <c r="L17" s="28">
        <v>0</v>
      </c>
      <c r="M17" s="28">
        <v>100</v>
      </c>
      <c r="N17" s="28">
        <v>0</v>
      </c>
      <c r="O17" s="28">
        <v>0</v>
      </c>
      <c r="P17" s="28">
        <v>1</v>
      </c>
      <c r="Q17" s="28">
        <v>1</v>
      </c>
      <c r="R17" s="28">
        <v>0</v>
      </c>
      <c r="S17" s="28">
        <v>0</v>
      </c>
      <c r="T17" s="28">
        <v>1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1.7</v>
      </c>
      <c r="AH17" s="28">
        <v>1.6</v>
      </c>
      <c r="AI17" s="28">
        <v>1.29</v>
      </c>
      <c r="AJ17" s="28">
        <v>0.092</v>
      </c>
      <c r="AK17" s="28">
        <v>0.18</v>
      </c>
      <c r="AL17" s="28">
        <v>1</v>
      </c>
      <c r="AM17" s="28">
        <v>1</v>
      </c>
      <c r="AN17" s="28">
        <v>0.2</v>
      </c>
      <c r="AO17" s="28">
        <v>1.5</v>
      </c>
      <c r="AP17" s="28">
        <v>1</v>
      </c>
      <c r="AQ17" s="28">
        <v>1</v>
      </c>
      <c r="AR17" s="28">
        <v>1</v>
      </c>
      <c r="AS17" s="28">
        <v>1</v>
      </c>
      <c r="AT17" s="28">
        <v>1</v>
      </c>
      <c r="AU17" s="28">
        <v>100</v>
      </c>
      <c r="AV17" s="28">
        <v>1</v>
      </c>
      <c r="AW17" s="28">
        <v>1</v>
      </c>
      <c r="AX17" s="28">
        <v>1</v>
      </c>
    </row>
    <row r="18" spans="1:50" ht="10.5">
      <c r="A18" s="28" t="str">
        <f>'Форма 4'!A252</f>
        <v>13.</v>
      </c>
      <c r="B18" s="28">
        <v>1</v>
      </c>
      <c r="C18" s="28">
        <v>1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28">
        <v>1</v>
      </c>
      <c r="K18" s="28">
        <v>0</v>
      </c>
      <c r="L18" s="28">
        <v>0</v>
      </c>
      <c r="M18" s="28">
        <v>100</v>
      </c>
      <c r="N18" s="28">
        <v>0</v>
      </c>
      <c r="O18" s="28">
        <v>0</v>
      </c>
      <c r="P18" s="28">
        <v>1</v>
      </c>
      <c r="Q18" s="28">
        <v>1</v>
      </c>
      <c r="R18" s="28">
        <v>0</v>
      </c>
      <c r="S18" s="28">
        <v>0</v>
      </c>
      <c r="T18" s="28">
        <v>1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1.7</v>
      </c>
      <c r="AH18" s="28">
        <v>1.6</v>
      </c>
      <c r="AI18" s="28">
        <v>1.29</v>
      </c>
      <c r="AJ18" s="28">
        <v>0.092</v>
      </c>
      <c r="AK18" s="28">
        <v>0.18</v>
      </c>
      <c r="AL18" s="28">
        <v>1</v>
      </c>
      <c r="AM18" s="28">
        <v>1</v>
      </c>
      <c r="AN18" s="28">
        <v>0.2</v>
      </c>
      <c r="AO18" s="28">
        <v>1.5</v>
      </c>
      <c r="AP18" s="28">
        <v>1</v>
      </c>
      <c r="AQ18" s="28">
        <v>1</v>
      </c>
      <c r="AR18" s="28">
        <v>1</v>
      </c>
      <c r="AS18" s="28">
        <v>1</v>
      </c>
      <c r="AT18" s="28">
        <v>1</v>
      </c>
      <c r="AU18" s="28">
        <v>100</v>
      </c>
      <c r="AV18" s="28">
        <v>1</v>
      </c>
      <c r="AW18" s="28">
        <v>1</v>
      </c>
      <c r="AX18" s="28">
        <v>1</v>
      </c>
    </row>
    <row r="19" spans="1:50" ht="10.5">
      <c r="A19" s="28" t="str">
        <f>'Форма 4'!A271</f>
        <v>14.</v>
      </c>
      <c r="B19" s="28">
        <v>1</v>
      </c>
      <c r="C19" s="28">
        <v>1</v>
      </c>
      <c r="D19" s="28">
        <v>2</v>
      </c>
      <c r="E19" s="28">
        <v>2</v>
      </c>
      <c r="F19" s="28">
        <v>2</v>
      </c>
      <c r="G19" s="28">
        <v>1</v>
      </c>
      <c r="H19" s="28">
        <v>1</v>
      </c>
      <c r="I19" s="28">
        <v>1</v>
      </c>
      <c r="J19" s="28">
        <v>1</v>
      </c>
      <c r="K19" s="28">
        <v>0</v>
      </c>
      <c r="L19" s="28">
        <v>0</v>
      </c>
      <c r="M19" s="28">
        <v>100</v>
      </c>
      <c r="N19" s="28">
        <v>0</v>
      </c>
      <c r="O19" s="28">
        <v>0</v>
      </c>
      <c r="P19" s="28">
        <v>1</v>
      </c>
      <c r="Q19" s="28">
        <v>1</v>
      </c>
      <c r="R19" s="28">
        <v>0</v>
      </c>
      <c r="S19" s="28">
        <v>0</v>
      </c>
      <c r="T19" s="28">
        <v>1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1.7</v>
      </c>
      <c r="AH19" s="28">
        <v>1.6</v>
      </c>
      <c r="AI19" s="28">
        <v>1.29</v>
      </c>
      <c r="AJ19" s="28">
        <v>0.092</v>
      </c>
      <c r="AK19" s="28">
        <v>0.18</v>
      </c>
      <c r="AL19" s="28">
        <v>1</v>
      </c>
      <c r="AM19" s="28">
        <v>1</v>
      </c>
      <c r="AN19" s="28">
        <v>0.2</v>
      </c>
      <c r="AO19" s="28">
        <v>1.5</v>
      </c>
      <c r="AP19" s="28">
        <v>1</v>
      </c>
      <c r="AQ19" s="28">
        <v>1</v>
      </c>
      <c r="AR19" s="28">
        <v>1</v>
      </c>
      <c r="AS19" s="28">
        <v>1</v>
      </c>
      <c r="AT19" s="28">
        <v>1</v>
      </c>
      <c r="AU19" s="28">
        <v>100</v>
      </c>
      <c r="AV19" s="28">
        <v>1</v>
      </c>
      <c r="AW19" s="28">
        <v>2</v>
      </c>
      <c r="AX19" s="28">
        <v>1</v>
      </c>
    </row>
    <row r="20" spans="1:50" ht="10.5">
      <c r="A20" s="28" t="str">
        <f>'Форма 4'!A291</f>
        <v>15.</v>
      </c>
      <c r="B20" s="28">
        <v>1</v>
      </c>
      <c r="C20" s="28">
        <v>1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28">
        <v>1</v>
      </c>
      <c r="K20" s="28">
        <v>0</v>
      </c>
      <c r="L20" s="28">
        <v>0</v>
      </c>
      <c r="M20" s="28">
        <v>100</v>
      </c>
      <c r="N20" s="28">
        <v>0</v>
      </c>
      <c r="O20" s="28">
        <v>0</v>
      </c>
      <c r="P20" s="28">
        <v>1</v>
      </c>
      <c r="Q20" s="28">
        <v>1</v>
      </c>
      <c r="R20" s="28">
        <v>0</v>
      </c>
      <c r="S20" s="28">
        <v>0</v>
      </c>
      <c r="T20" s="28">
        <v>1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1.7</v>
      </c>
      <c r="AH20" s="28">
        <v>1.6</v>
      </c>
      <c r="AI20" s="28">
        <v>1.29</v>
      </c>
      <c r="AJ20" s="28">
        <v>0.092</v>
      </c>
      <c r="AK20" s="28">
        <v>0.18</v>
      </c>
      <c r="AL20" s="28">
        <v>1</v>
      </c>
      <c r="AM20" s="28">
        <v>1</v>
      </c>
      <c r="AN20" s="28">
        <v>0.2</v>
      </c>
      <c r="AO20" s="28">
        <v>1.5</v>
      </c>
      <c r="AP20" s="28">
        <v>1</v>
      </c>
      <c r="AQ20" s="28">
        <v>1</v>
      </c>
      <c r="AR20" s="28">
        <v>1</v>
      </c>
      <c r="AS20" s="28">
        <v>1</v>
      </c>
      <c r="AT20" s="28">
        <v>1</v>
      </c>
      <c r="AU20" s="28">
        <v>100</v>
      </c>
      <c r="AV20" s="28">
        <v>1</v>
      </c>
      <c r="AW20" s="28">
        <v>1</v>
      </c>
      <c r="AX20" s="28">
        <v>1</v>
      </c>
    </row>
    <row r="21" spans="1:50" ht="10.5">
      <c r="A21" s="28" t="str">
        <f>'Форма 4'!A310</f>
        <v>16.</v>
      </c>
      <c r="B21" s="28">
        <v>1</v>
      </c>
      <c r="C21" s="28">
        <v>1</v>
      </c>
      <c r="D21" s="28">
        <v>1</v>
      </c>
      <c r="E21" s="28">
        <v>1</v>
      </c>
      <c r="F21" s="28">
        <v>1</v>
      </c>
      <c r="G21" s="28">
        <v>1</v>
      </c>
      <c r="H21" s="28">
        <v>1</v>
      </c>
      <c r="I21" s="28">
        <v>1</v>
      </c>
      <c r="J21" s="28">
        <v>1</v>
      </c>
      <c r="K21" s="28">
        <v>0</v>
      </c>
      <c r="L21" s="28">
        <v>0</v>
      </c>
      <c r="M21" s="28">
        <v>100</v>
      </c>
      <c r="N21" s="28">
        <v>0</v>
      </c>
      <c r="O21" s="28">
        <v>0</v>
      </c>
      <c r="P21" s="28">
        <v>1</v>
      </c>
      <c r="Q21" s="28">
        <v>1</v>
      </c>
      <c r="R21" s="28">
        <v>0</v>
      </c>
      <c r="S21" s="28">
        <v>0</v>
      </c>
      <c r="T21" s="28">
        <v>1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1.7</v>
      </c>
      <c r="AH21" s="28">
        <v>1.6</v>
      </c>
      <c r="AI21" s="28">
        <v>1.29</v>
      </c>
      <c r="AJ21" s="28">
        <v>0.092</v>
      </c>
      <c r="AK21" s="28">
        <v>0.18</v>
      </c>
      <c r="AL21" s="28">
        <v>1</v>
      </c>
      <c r="AM21" s="28">
        <v>1</v>
      </c>
      <c r="AN21" s="28">
        <v>0.2</v>
      </c>
      <c r="AO21" s="28">
        <v>1.5</v>
      </c>
      <c r="AP21" s="28">
        <v>1</v>
      </c>
      <c r="AQ21" s="28">
        <v>1</v>
      </c>
      <c r="AR21" s="28">
        <v>1</v>
      </c>
      <c r="AS21" s="28">
        <v>1</v>
      </c>
      <c r="AT21" s="28">
        <v>1</v>
      </c>
      <c r="AU21" s="28">
        <v>100</v>
      </c>
      <c r="AV21" s="28">
        <v>1</v>
      </c>
      <c r="AW21" s="28">
        <v>1</v>
      </c>
      <c r="AX21" s="28">
        <v>1</v>
      </c>
    </row>
    <row r="22" spans="1:50" ht="10.5">
      <c r="A22" s="28" t="str">
        <f>'Форма 4'!A328</f>
        <v>17.</v>
      </c>
      <c r="B22" s="28">
        <v>1</v>
      </c>
      <c r="C22" s="28">
        <v>1</v>
      </c>
      <c r="D22" s="28">
        <v>1</v>
      </c>
      <c r="E22" s="28">
        <v>1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  <c r="K22" s="28">
        <v>0</v>
      </c>
      <c r="L22" s="28">
        <v>0</v>
      </c>
      <c r="M22" s="28">
        <v>100</v>
      </c>
      <c r="N22" s="28">
        <v>0</v>
      </c>
      <c r="O22" s="28">
        <v>0</v>
      </c>
      <c r="P22" s="28">
        <v>1</v>
      </c>
      <c r="Q22" s="28">
        <v>1</v>
      </c>
      <c r="R22" s="28">
        <v>0</v>
      </c>
      <c r="S22" s="28">
        <v>0</v>
      </c>
      <c r="T22" s="28">
        <v>1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1.7</v>
      </c>
      <c r="AH22" s="28">
        <v>1.6</v>
      </c>
      <c r="AI22" s="28">
        <v>1.29</v>
      </c>
      <c r="AJ22" s="28">
        <v>0.092</v>
      </c>
      <c r="AK22" s="28">
        <v>0.18</v>
      </c>
      <c r="AL22" s="28">
        <v>1</v>
      </c>
      <c r="AM22" s="28">
        <v>1</v>
      </c>
      <c r="AN22" s="28">
        <v>0.2</v>
      </c>
      <c r="AO22" s="28">
        <v>1.5</v>
      </c>
      <c r="AP22" s="28">
        <v>1</v>
      </c>
      <c r="AQ22" s="28">
        <v>1</v>
      </c>
      <c r="AR22" s="28">
        <v>1</v>
      </c>
      <c r="AS22" s="28">
        <v>1</v>
      </c>
      <c r="AT22" s="28">
        <v>1</v>
      </c>
      <c r="AU22" s="28">
        <v>100</v>
      </c>
      <c r="AV22" s="28">
        <v>1</v>
      </c>
      <c r="AW22" s="28">
        <v>1</v>
      </c>
      <c r="AX22" s="28">
        <v>1</v>
      </c>
    </row>
    <row r="23" spans="1:50" ht="10.5">
      <c r="A23" s="28" t="str">
        <f>'Форма 4'!A347</f>
        <v>18.</v>
      </c>
      <c r="B23" s="28">
        <v>1</v>
      </c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0</v>
      </c>
      <c r="L23" s="28">
        <v>0</v>
      </c>
      <c r="M23" s="28">
        <v>100</v>
      </c>
      <c r="N23" s="28">
        <v>0</v>
      </c>
      <c r="O23" s="28">
        <v>0</v>
      </c>
      <c r="P23" s="28">
        <v>1</v>
      </c>
      <c r="Q23" s="28">
        <v>1</v>
      </c>
      <c r="R23" s="28">
        <v>0</v>
      </c>
      <c r="S23" s="28">
        <v>0</v>
      </c>
      <c r="T23" s="28">
        <v>1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1.7</v>
      </c>
      <c r="AH23" s="28">
        <v>1.6</v>
      </c>
      <c r="AI23" s="28">
        <v>1.29</v>
      </c>
      <c r="AJ23" s="28">
        <v>0.092</v>
      </c>
      <c r="AK23" s="28">
        <v>0.18</v>
      </c>
      <c r="AL23" s="28">
        <v>1</v>
      </c>
      <c r="AM23" s="28">
        <v>1</v>
      </c>
      <c r="AN23" s="28">
        <v>0.2</v>
      </c>
      <c r="AO23" s="28">
        <v>1.5</v>
      </c>
      <c r="AP23" s="28">
        <v>1</v>
      </c>
      <c r="AQ23" s="28">
        <v>1</v>
      </c>
      <c r="AR23" s="28">
        <v>1</v>
      </c>
      <c r="AS23" s="28">
        <v>1</v>
      </c>
      <c r="AT23" s="28">
        <v>1</v>
      </c>
      <c r="AU23" s="28">
        <v>100</v>
      </c>
      <c r="AV23" s="28">
        <v>1</v>
      </c>
      <c r="AW23" s="28">
        <v>1</v>
      </c>
      <c r="AX23" s="28">
        <v>1</v>
      </c>
    </row>
    <row r="24" spans="1:50" ht="10.5">
      <c r="A24" s="28" t="str">
        <f>'Форма 4'!A367</f>
        <v>19.</v>
      </c>
      <c r="B24" s="28">
        <v>1</v>
      </c>
      <c r="C24" s="28">
        <v>1</v>
      </c>
      <c r="D24" s="28">
        <v>1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  <c r="K24" s="28">
        <v>0</v>
      </c>
      <c r="L24" s="28">
        <v>0</v>
      </c>
      <c r="M24" s="28">
        <v>100</v>
      </c>
      <c r="N24" s="28">
        <v>0</v>
      </c>
      <c r="O24" s="28">
        <v>0</v>
      </c>
      <c r="P24" s="28">
        <v>1</v>
      </c>
      <c r="Q24" s="28">
        <v>1</v>
      </c>
      <c r="R24" s="28">
        <v>0</v>
      </c>
      <c r="S24" s="28">
        <v>0</v>
      </c>
      <c r="T24" s="28">
        <v>1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1.7</v>
      </c>
      <c r="AH24" s="28">
        <v>1.6</v>
      </c>
      <c r="AI24" s="28">
        <v>1.29</v>
      </c>
      <c r="AJ24" s="28">
        <v>0.092</v>
      </c>
      <c r="AK24" s="28">
        <v>0.18</v>
      </c>
      <c r="AL24" s="28">
        <v>1</v>
      </c>
      <c r="AM24" s="28">
        <v>1</v>
      </c>
      <c r="AN24" s="28">
        <v>0.2</v>
      </c>
      <c r="AO24" s="28">
        <v>1.5</v>
      </c>
      <c r="AP24" s="28">
        <v>1</v>
      </c>
      <c r="AQ24" s="28">
        <v>1</v>
      </c>
      <c r="AR24" s="28">
        <v>1</v>
      </c>
      <c r="AS24" s="28">
        <v>1</v>
      </c>
      <c r="AT24" s="28">
        <v>1</v>
      </c>
      <c r="AU24" s="28">
        <v>100</v>
      </c>
      <c r="AV24" s="28">
        <v>1</v>
      </c>
      <c r="AW24" s="28">
        <v>1</v>
      </c>
      <c r="AX24" s="28">
        <v>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4" customWidth="1"/>
    <col min="2" max="16384" width="9.140625" style="33" customWidth="1"/>
  </cols>
  <sheetData>
    <row r="1" spans="2:10" s="29" customFormat="1" ht="10.5">
      <c r="B1" s="29" t="s">
        <v>248</v>
      </c>
      <c r="C1" s="29" t="s">
        <v>249</v>
      </c>
      <c r="D1" s="29" t="s">
        <v>250</v>
      </c>
      <c r="E1" s="29" t="s">
        <v>251</v>
      </c>
      <c r="F1" s="29" t="s">
        <v>252</v>
      </c>
      <c r="G1" s="29" t="s">
        <v>253</v>
      </c>
      <c r="H1" s="29" t="s">
        <v>254</v>
      </c>
      <c r="I1" s="29" t="s">
        <v>255</v>
      </c>
      <c r="J1" s="29" t="s">
        <v>256</v>
      </c>
    </row>
    <row r="2" spans="1:10" ht="10.5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10.5">
      <c r="A3" s="35"/>
      <c r="B3" s="65" t="s">
        <v>197</v>
      </c>
      <c r="C3" s="65"/>
      <c r="D3" s="65"/>
      <c r="E3" s="65"/>
      <c r="F3" s="65"/>
      <c r="G3" s="65"/>
      <c r="H3" s="65"/>
      <c r="I3" s="65"/>
      <c r="J3" s="65"/>
    </row>
    <row r="4" spans="1:10" ht="10.5">
      <c r="A4" s="35"/>
      <c r="B4" s="65" t="s">
        <v>198</v>
      </c>
      <c r="C4" s="65"/>
      <c r="D4" s="65"/>
      <c r="E4" s="65"/>
      <c r="F4" s="65"/>
      <c r="G4" s="65"/>
      <c r="H4" s="65"/>
      <c r="I4" s="65"/>
      <c r="J4" s="65"/>
    </row>
    <row r="5" spans="1:10" ht="10.5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0" ht="10.5">
      <c r="A6" s="34" t="str">
        <f>'Форма 4'!A26</f>
        <v>1.</v>
      </c>
      <c r="B6" s="33" t="s">
        <v>257</v>
      </c>
      <c r="C6" s="33" t="s">
        <v>257</v>
      </c>
      <c r="D6" s="33" t="s">
        <v>258</v>
      </c>
      <c r="E6" s="33" t="s">
        <v>258</v>
      </c>
      <c r="F6" s="33" t="s">
        <v>259</v>
      </c>
      <c r="G6" s="33" t="s">
        <v>258</v>
      </c>
      <c r="H6" s="33" t="s">
        <v>258</v>
      </c>
      <c r="I6" s="33" t="s">
        <v>260</v>
      </c>
      <c r="J6" s="33" t="s">
        <v>258</v>
      </c>
    </row>
    <row r="7" spans="1:10" ht="10.5">
      <c r="A7" s="34" t="str">
        <f>'Форма 4'!A44</f>
        <v>2.</v>
      </c>
      <c r="B7" s="33" t="s">
        <v>257</v>
      </c>
      <c r="C7" s="33" t="s">
        <v>257</v>
      </c>
      <c r="D7" s="33" t="s">
        <v>258</v>
      </c>
      <c r="E7" s="33" t="s">
        <v>258</v>
      </c>
      <c r="F7" s="33" t="s">
        <v>259</v>
      </c>
      <c r="G7" s="33" t="s">
        <v>258</v>
      </c>
      <c r="H7" s="33" t="s">
        <v>258</v>
      </c>
      <c r="I7" s="33" t="s">
        <v>260</v>
      </c>
      <c r="J7" s="33" t="s">
        <v>258</v>
      </c>
    </row>
    <row r="8" spans="1:10" ht="10.5">
      <c r="A8" s="34" t="str">
        <f>'Форма 4'!A63</f>
        <v>3.</v>
      </c>
      <c r="B8" s="33" t="s">
        <v>257</v>
      </c>
      <c r="C8" s="33" t="s">
        <v>257</v>
      </c>
      <c r="D8" s="33" t="s">
        <v>258</v>
      </c>
      <c r="E8" s="33" t="s">
        <v>258</v>
      </c>
      <c r="F8" s="33" t="s">
        <v>259</v>
      </c>
      <c r="G8" s="33" t="s">
        <v>258</v>
      </c>
      <c r="H8" s="33" t="s">
        <v>258</v>
      </c>
      <c r="I8" s="33" t="s">
        <v>260</v>
      </c>
      <c r="J8" s="33" t="s">
        <v>258</v>
      </c>
    </row>
    <row r="9" spans="1:10" ht="10.5">
      <c r="A9" s="34" t="str">
        <f>'Форма 4'!A82</f>
        <v>4.</v>
      </c>
      <c r="B9" s="33" t="s">
        <v>257</v>
      </c>
      <c r="C9" s="33" t="s">
        <v>257</v>
      </c>
      <c r="D9" s="33" t="s">
        <v>258</v>
      </c>
      <c r="E9" s="33" t="s">
        <v>258</v>
      </c>
      <c r="F9" s="33" t="s">
        <v>259</v>
      </c>
      <c r="G9" s="33" t="s">
        <v>257</v>
      </c>
      <c r="H9" s="33" t="s">
        <v>258</v>
      </c>
      <c r="I9" s="33" t="s">
        <v>260</v>
      </c>
      <c r="J9" s="33" t="s">
        <v>258</v>
      </c>
    </row>
    <row r="10" spans="1:10" ht="10.5">
      <c r="A10" s="34" t="str">
        <f>'Форма 4'!A100</f>
        <v>5.</v>
      </c>
      <c r="B10" s="33" t="s">
        <v>257</v>
      </c>
      <c r="C10" s="33" t="s">
        <v>257</v>
      </c>
      <c r="D10" s="33" t="s">
        <v>258</v>
      </c>
      <c r="E10" s="33" t="s">
        <v>258</v>
      </c>
      <c r="F10" s="33" t="s">
        <v>259</v>
      </c>
      <c r="G10" s="33" t="s">
        <v>258</v>
      </c>
      <c r="H10" s="33" t="s">
        <v>258</v>
      </c>
      <c r="I10" s="33" t="s">
        <v>260</v>
      </c>
      <c r="J10" s="33" t="s">
        <v>258</v>
      </c>
    </row>
    <row r="11" spans="1:10" ht="10.5">
      <c r="A11" s="34" t="str">
        <f>'Форма 4'!A118</f>
        <v>6.</v>
      </c>
      <c r="B11" s="33" t="s">
        <v>257</v>
      </c>
      <c r="C11" s="33" t="s">
        <v>257</v>
      </c>
      <c r="D11" s="33" t="s">
        <v>258</v>
      </c>
      <c r="E11" s="33" t="s">
        <v>258</v>
      </c>
      <c r="F11" s="33" t="s">
        <v>259</v>
      </c>
      <c r="G11" s="33" t="s">
        <v>258</v>
      </c>
      <c r="H11" s="33" t="s">
        <v>258</v>
      </c>
      <c r="I11" s="33" t="s">
        <v>260</v>
      </c>
      <c r="J11" s="33" t="s">
        <v>258</v>
      </c>
    </row>
    <row r="12" spans="1:10" ht="10.5">
      <c r="A12" s="34" t="str">
        <f>'Форма 4'!A136</f>
        <v>7.</v>
      </c>
      <c r="B12" s="33" t="s">
        <v>257</v>
      </c>
      <c r="C12" s="33" t="s">
        <v>257</v>
      </c>
      <c r="D12" s="33" t="s">
        <v>258</v>
      </c>
      <c r="E12" s="33" t="s">
        <v>258</v>
      </c>
      <c r="F12" s="33" t="s">
        <v>259</v>
      </c>
      <c r="G12" s="33" t="s">
        <v>258</v>
      </c>
      <c r="H12" s="33" t="s">
        <v>258</v>
      </c>
      <c r="I12" s="33" t="s">
        <v>260</v>
      </c>
      <c r="J12" s="33" t="s">
        <v>258</v>
      </c>
    </row>
    <row r="13" spans="1:10" ht="10.5">
      <c r="A13" s="34" t="str">
        <f>'Форма 4'!A155</f>
        <v>8.</v>
      </c>
      <c r="B13" s="33" t="s">
        <v>257</v>
      </c>
      <c r="C13" s="33" t="s">
        <v>257</v>
      </c>
      <c r="D13" s="33" t="s">
        <v>258</v>
      </c>
      <c r="E13" s="33" t="s">
        <v>258</v>
      </c>
      <c r="F13" s="33" t="s">
        <v>259</v>
      </c>
      <c r="G13" s="33" t="s">
        <v>258</v>
      </c>
      <c r="H13" s="33" t="s">
        <v>258</v>
      </c>
      <c r="I13" s="33" t="s">
        <v>260</v>
      </c>
      <c r="J13" s="33" t="s">
        <v>258</v>
      </c>
    </row>
    <row r="14" spans="1:10" ht="10.5">
      <c r="A14" s="34" t="str">
        <f>'Форма 4'!A175</f>
        <v>9.</v>
      </c>
      <c r="B14" s="33" t="s">
        <v>257</v>
      </c>
      <c r="C14" s="33" t="s">
        <v>257</v>
      </c>
      <c r="D14" s="33" t="s">
        <v>258</v>
      </c>
      <c r="E14" s="33" t="s">
        <v>258</v>
      </c>
      <c r="F14" s="33" t="s">
        <v>259</v>
      </c>
      <c r="G14" s="33" t="s">
        <v>258</v>
      </c>
      <c r="H14" s="33" t="s">
        <v>258</v>
      </c>
      <c r="I14" s="33" t="s">
        <v>260</v>
      </c>
      <c r="J14" s="33" t="s">
        <v>258</v>
      </c>
    </row>
    <row r="15" spans="1:10" ht="10.5">
      <c r="A15" s="34" t="str">
        <f>'Форма 4'!A194</f>
        <v>10.</v>
      </c>
      <c r="B15" s="33" t="s">
        <v>257</v>
      </c>
      <c r="C15" s="33" t="s">
        <v>257</v>
      </c>
      <c r="D15" s="33" t="s">
        <v>258</v>
      </c>
      <c r="E15" s="33" t="s">
        <v>258</v>
      </c>
      <c r="F15" s="33" t="s">
        <v>259</v>
      </c>
      <c r="G15" s="33" t="s">
        <v>258</v>
      </c>
      <c r="H15" s="33" t="s">
        <v>258</v>
      </c>
      <c r="I15" s="33" t="s">
        <v>260</v>
      </c>
      <c r="J15" s="33" t="s">
        <v>258</v>
      </c>
    </row>
    <row r="16" spans="1:10" ht="10.5">
      <c r="A16" s="34" t="str">
        <f>'Форма 4'!A213</f>
        <v>11.</v>
      </c>
      <c r="B16" s="33" t="s">
        <v>257</v>
      </c>
      <c r="C16" s="33" t="s">
        <v>257</v>
      </c>
      <c r="D16" s="33" t="s">
        <v>258</v>
      </c>
      <c r="E16" s="33" t="s">
        <v>258</v>
      </c>
      <c r="F16" s="33" t="s">
        <v>259</v>
      </c>
      <c r="G16" s="33" t="s">
        <v>258</v>
      </c>
      <c r="H16" s="33" t="s">
        <v>258</v>
      </c>
      <c r="I16" s="33" t="s">
        <v>260</v>
      </c>
      <c r="J16" s="33" t="s">
        <v>258</v>
      </c>
    </row>
    <row r="17" spans="1:10" ht="10.5">
      <c r="A17" s="34" t="str">
        <f>'Форма 4'!A232</f>
        <v>12.</v>
      </c>
      <c r="B17" s="33" t="s">
        <v>257</v>
      </c>
      <c r="C17" s="33" t="s">
        <v>257</v>
      </c>
      <c r="D17" s="33" t="s">
        <v>258</v>
      </c>
      <c r="E17" s="33" t="s">
        <v>258</v>
      </c>
      <c r="F17" s="33" t="s">
        <v>259</v>
      </c>
      <c r="G17" s="33" t="s">
        <v>258</v>
      </c>
      <c r="H17" s="33" t="s">
        <v>258</v>
      </c>
      <c r="I17" s="33" t="s">
        <v>260</v>
      </c>
      <c r="J17" s="33" t="s">
        <v>258</v>
      </c>
    </row>
    <row r="18" spans="1:10" ht="10.5">
      <c r="A18" s="34" t="str">
        <f>'Форма 4'!A252</f>
        <v>13.</v>
      </c>
      <c r="B18" s="33" t="s">
        <v>257</v>
      </c>
      <c r="C18" s="33" t="s">
        <v>257</v>
      </c>
      <c r="D18" s="33" t="s">
        <v>258</v>
      </c>
      <c r="E18" s="33" t="s">
        <v>258</v>
      </c>
      <c r="F18" s="33" t="s">
        <v>259</v>
      </c>
      <c r="G18" s="33" t="s">
        <v>258</v>
      </c>
      <c r="H18" s="33" t="s">
        <v>258</v>
      </c>
      <c r="I18" s="33" t="s">
        <v>260</v>
      </c>
      <c r="J18" s="33" t="s">
        <v>258</v>
      </c>
    </row>
    <row r="19" spans="1:10" ht="10.5">
      <c r="A19" s="34" t="str">
        <f>'Форма 4'!A271</f>
        <v>14.</v>
      </c>
      <c r="B19" s="33" t="s">
        <v>257</v>
      </c>
      <c r="C19" s="33" t="s">
        <v>257</v>
      </c>
      <c r="D19" s="33" t="s">
        <v>258</v>
      </c>
      <c r="E19" s="33" t="s">
        <v>258</v>
      </c>
      <c r="F19" s="33" t="s">
        <v>259</v>
      </c>
      <c r="G19" s="33" t="s">
        <v>258</v>
      </c>
      <c r="H19" s="33" t="s">
        <v>258</v>
      </c>
      <c r="I19" s="33" t="s">
        <v>260</v>
      </c>
      <c r="J19" s="33" t="s">
        <v>258</v>
      </c>
    </row>
    <row r="20" spans="1:10" ht="10.5">
      <c r="A20" s="34" t="str">
        <f>'Форма 4'!A291</f>
        <v>15.</v>
      </c>
      <c r="B20" s="33" t="s">
        <v>257</v>
      </c>
      <c r="C20" s="33" t="s">
        <v>257</v>
      </c>
      <c r="D20" s="33" t="s">
        <v>258</v>
      </c>
      <c r="E20" s="33" t="s">
        <v>258</v>
      </c>
      <c r="F20" s="33" t="s">
        <v>259</v>
      </c>
      <c r="G20" s="33" t="s">
        <v>258</v>
      </c>
      <c r="H20" s="33" t="s">
        <v>258</v>
      </c>
      <c r="I20" s="33" t="s">
        <v>260</v>
      </c>
      <c r="J20" s="33" t="s">
        <v>258</v>
      </c>
    </row>
    <row r="21" spans="1:10" ht="10.5">
      <c r="A21" s="34" t="str">
        <f>'Форма 4'!A310</f>
        <v>16.</v>
      </c>
      <c r="B21" s="33" t="s">
        <v>257</v>
      </c>
      <c r="C21" s="33" t="s">
        <v>257</v>
      </c>
      <c r="D21" s="33" t="s">
        <v>258</v>
      </c>
      <c r="E21" s="33" t="s">
        <v>258</v>
      </c>
      <c r="F21" s="33" t="s">
        <v>259</v>
      </c>
      <c r="G21" s="33" t="s">
        <v>258</v>
      </c>
      <c r="H21" s="33" t="s">
        <v>258</v>
      </c>
      <c r="I21" s="33" t="s">
        <v>260</v>
      </c>
      <c r="J21" s="33" t="s">
        <v>258</v>
      </c>
    </row>
    <row r="22" spans="1:10" ht="10.5">
      <c r="A22" s="34" t="str">
        <f>'Форма 4'!A328</f>
        <v>17.</v>
      </c>
      <c r="B22" s="33" t="s">
        <v>257</v>
      </c>
      <c r="C22" s="33" t="s">
        <v>257</v>
      </c>
      <c r="D22" s="33" t="s">
        <v>258</v>
      </c>
      <c r="E22" s="33" t="s">
        <v>258</v>
      </c>
      <c r="F22" s="33" t="s">
        <v>259</v>
      </c>
      <c r="G22" s="33" t="s">
        <v>258</v>
      </c>
      <c r="H22" s="33" t="s">
        <v>258</v>
      </c>
      <c r="I22" s="33" t="s">
        <v>260</v>
      </c>
      <c r="J22" s="33" t="s">
        <v>258</v>
      </c>
    </row>
    <row r="23" spans="1:10" ht="10.5">
      <c r="A23" s="34" t="str">
        <f>'Форма 4'!A347</f>
        <v>18.</v>
      </c>
      <c r="B23" s="33" t="s">
        <v>257</v>
      </c>
      <c r="C23" s="33" t="s">
        <v>257</v>
      </c>
      <c r="D23" s="33" t="s">
        <v>258</v>
      </c>
      <c r="E23" s="33" t="s">
        <v>258</v>
      </c>
      <c r="F23" s="33" t="s">
        <v>259</v>
      </c>
      <c r="G23" s="33" t="s">
        <v>258</v>
      </c>
      <c r="H23" s="33" t="s">
        <v>258</v>
      </c>
      <c r="I23" s="33" t="s">
        <v>260</v>
      </c>
      <c r="J23" s="33" t="s">
        <v>258</v>
      </c>
    </row>
    <row r="24" spans="1:10" ht="10.5">
      <c r="A24" s="34" t="str">
        <f>'Форма 4'!A367</f>
        <v>19.</v>
      </c>
      <c r="B24" s="33" t="s">
        <v>257</v>
      </c>
      <c r="C24" s="33" t="s">
        <v>257</v>
      </c>
      <c r="D24" s="33" t="s">
        <v>258</v>
      </c>
      <c r="E24" s="33" t="s">
        <v>258</v>
      </c>
      <c r="F24" s="33" t="s">
        <v>259</v>
      </c>
      <c r="G24" s="33" t="s">
        <v>258</v>
      </c>
      <c r="H24" s="33" t="s">
        <v>258</v>
      </c>
      <c r="I24" s="33" t="s">
        <v>260</v>
      </c>
      <c r="J24" s="33" t="s">
        <v>258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8" customWidth="1"/>
    <col min="2" max="2" width="44.421875" style="7" customWidth="1"/>
    <col min="3" max="3" width="3.421875" style="33" customWidth="1"/>
    <col min="4" max="4" width="6.00390625" style="36" customWidth="1"/>
    <col min="5" max="5" width="6.00390625" style="7" customWidth="1"/>
    <col min="6" max="9" width="10.7109375" style="36" customWidth="1"/>
    <col min="10" max="11" width="18.7109375" style="36" customWidth="1"/>
    <col min="12" max="12" width="10.7109375" style="36" customWidth="1"/>
    <col min="13" max="13" width="9.140625" style="36" customWidth="1"/>
    <col min="14" max="14" width="3.421875" style="33" hidden="1" customWidth="1"/>
    <col min="15" max="16384" width="9.140625" style="36" customWidth="1"/>
  </cols>
  <sheetData>
    <row r="2" spans="1:14" ht="10.5">
      <c r="A2" s="60"/>
      <c r="B2" s="66"/>
      <c r="C2" s="66"/>
      <c r="D2" s="67"/>
      <c r="E2" s="66"/>
      <c r="F2" s="67"/>
      <c r="G2" s="67"/>
      <c r="H2" s="67"/>
      <c r="I2" s="67"/>
      <c r="J2" s="67"/>
      <c r="N2" s="36"/>
    </row>
    <row r="3" spans="1:14" ht="10.5">
      <c r="A3" s="30"/>
      <c r="B3" s="62" t="s">
        <v>197</v>
      </c>
      <c r="C3" s="62"/>
      <c r="D3" s="62"/>
      <c r="E3" s="62"/>
      <c r="F3" s="62"/>
      <c r="G3" s="62"/>
      <c r="H3" s="62"/>
      <c r="I3" s="62"/>
      <c r="J3" s="62"/>
      <c r="N3" s="36"/>
    </row>
    <row r="4" spans="1:14" ht="10.5">
      <c r="A4" s="30"/>
      <c r="B4" s="62" t="s">
        <v>198</v>
      </c>
      <c r="C4" s="62"/>
      <c r="D4" s="62"/>
      <c r="E4" s="62"/>
      <c r="F4" s="62"/>
      <c r="G4" s="62"/>
      <c r="H4" s="62"/>
      <c r="I4" s="62"/>
      <c r="J4" s="62"/>
      <c r="N4" s="36"/>
    </row>
    <row r="5" spans="1:14" ht="10.5">
      <c r="A5" s="60"/>
      <c r="B5" s="66"/>
      <c r="C5" s="66"/>
      <c r="D5" s="67"/>
      <c r="E5" s="66"/>
      <c r="F5" s="67"/>
      <c r="G5" s="67"/>
      <c r="H5" s="67"/>
      <c r="I5" s="67"/>
      <c r="J5" s="67"/>
      <c r="N5" s="36"/>
    </row>
    <row r="6" spans="1:13" s="29" customFormat="1" ht="10.5">
      <c r="A6" s="8"/>
      <c r="B6" s="29" t="s">
        <v>261</v>
      </c>
      <c r="C6" s="29" t="s">
        <v>262</v>
      </c>
      <c r="D6" s="37" t="s">
        <v>263</v>
      </c>
      <c r="E6" s="29" t="s">
        <v>264</v>
      </c>
      <c r="F6" s="29" t="s">
        <v>265</v>
      </c>
      <c r="G6" s="29" t="s">
        <v>266</v>
      </c>
      <c r="H6" s="29" t="s">
        <v>267</v>
      </c>
      <c r="I6" s="29" t="s">
        <v>268</v>
      </c>
      <c r="J6" s="29" t="s">
        <v>269</v>
      </c>
      <c r="K6" s="29" t="s">
        <v>270</v>
      </c>
      <c r="L6" s="29" t="s">
        <v>271</v>
      </c>
      <c r="M6" s="29" t="s">
        <v>272</v>
      </c>
    </row>
    <row r="7" spans="1:14" ht="10.5">
      <c r="A7" s="28">
        <v>1</v>
      </c>
      <c r="B7" s="7" t="s">
        <v>108</v>
      </c>
      <c r="C7" s="33" t="s">
        <v>273</v>
      </c>
      <c r="D7" s="36">
        <v>0</v>
      </c>
      <c r="E7" s="36"/>
      <c r="F7" s="31">
        <f>ROUND(SUM('Базовые цены с учетом расхода'!B6:B24),0)</f>
        <v>97528</v>
      </c>
      <c r="G7" s="31">
        <f>ROUND(SUM('Базовые цены с учетом расхода'!C6:C24),0)</f>
        <v>9644</v>
      </c>
      <c r="H7" s="31">
        <f>ROUND(SUM('Базовые цены с учетом расхода'!D6:D24),0)</f>
        <v>25112</v>
      </c>
      <c r="I7" s="31">
        <f>ROUND(SUM('Базовые цены с учетом расхода'!E6:E24),0)</f>
        <v>2848</v>
      </c>
      <c r="J7" s="32">
        <f>ROUND(SUM('Базовые цены с учетом расхода'!I6:I24),8)</f>
        <v>847.68669</v>
      </c>
      <c r="K7" s="32">
        <f>ROUND(SUM('Базовые цены с учетом расхода'!K6:K24),8)</f>
        <v>233.58237</v>
      </c>
      <c r="L7" s="31">
        <f>ROUND(SUM('Базовые цены с учетом расхода'!F6:F24),0)</f>
        <v>62772</v>
      </c>
      <c r="N7" s="33" t="s">
        <v>257</v>
      </c>
    </row>
    <row r="8" spans="1:14" ht="10.5">
      <c r="A8" s="28">
        <v>2</v>
      </c>
      <c r="B8" s="7" t="s">
        <v>109</v>
      </c>
      <c r="C8" s="33" t="s">
        <v>274</v>
      </c>
      <c r="D8" s="36">
        <v>0</v>
      </c>
      <c r="F8" s="31">
        <f>ROUND(SUMIF(Определители!I6:I24,"= ",'Базовые цены с учетом расхода'!B6:B24),0)</f>
        <v>0</v>
      </c>
      <c r="G8" s="31">
        <f>ROUND(SUMIF(Определители!I6:I24,"= ",'Базовые цены с учетом расхода'!C6:C24),0)</f>
        <v>0</v>
      </c>
      <c r="H8" s="31">
        <f>ROUND(SUMIF(Определители!I6:I24,"= ",'Базовые цены с учетом расхода'!D6:D24),0)</f>
        <v>0</v>
      </c>
      <c r="I8" s="31">
        <f>ROUND(SUMIF(Определители!I6:I24,"= ",'Базовые цены с учетом расхода'!E6:E24),0)</f>
        <v>0</v>
      </c>
      <c r="J8" s="32">
        <f>ROUND(SUMIF(Определители!I6:I24,"= ",'Базовые цены с учетом расхода'!I6:I24),8)</f>
        <v>0</v>
      </c>
      <c r="K8" s="32">
        <f>ROUND(SUMIF(Определители!I6:I24,"= ",'Базовые цены с учетом расхода'!K6:K24),8)</f>
        <v>0</v>
      </c>
      <c r="L8" s="31">
        <f>ROUND(SUMIF(Определители!I6:I24,"= ",'Базовые цены с учетом расхода'!F6:F24),0)</f>
        <v>0</v>
      </c>
      <c r="N8" s="33" t="s">
        <v>260</v>
      </c>
    </row>
    <row r="9" spans="1:14" ht="10.5">
      <c r="A9" s="28">
        <v>3</v>
      </c>
      <c r="B9" s="7" t="s">
        <v>110</v>
      </c>
      <c r="C9" s="33" t="s">
        <v>274</v>
      </c>
      <c r="D9" s="36">
        <v>0</v>
      </c>
      <c r="F9" s="31">
        <f>ROUND(СУММПРОИЗВЕСЛИ(0.01,Определители!I6:I24," ",'Базовые цены с учетом расхода'!B6:B24,Начисления!X6:X24,0),0)</f>
        <v>0</v>
      </c>
      <c r="G9" s="31"/>
      <c r="H9" s="31"/>
      <c r="I9" s="31"/>
      <c r="J9" s="32"/>
      <c r="K9" s="32"/>
      <c r="L9" s="31"/>
      <c r="N9" s="33" t="s">
        <v>275</v>
      </c>
    </row>
    <row r="10" spans="1:14" ht="10.5">
      <c r="A10" s="28">
        <v>4</v>
      </c>
      <c r="B10" s="7" t="s">
        <v>111</v>
      </c>
      <c r="C10" s="33" t="s">
        <v>274</v>
      </c>
      <c r="D10" s="36">
        <v>0</v>
      </c>
      <c r="F10" s="31">
        <f>ROUND(СУММПРОИЗВЕСЛИ(0.01,Определители!I6:I24," ",'Базовые цены с учетом расхода'!B6:B24,Начисления!Y6:Y24,0),0)</f>
        <v>0</v>
      </c>
      <c r="G10" s="31"/>
      <c r="H10" s="31"/>
      <c r="I10" s="31"/>
      <c r="J10" s="32"/>
      <c r="K10" s="32"/>
      <c r="L10" s="31"/>
      <c r="N10" s="33" t="s">
        <v>276</v>
      </c>
    </row>
    <row r="11" spans="1:14" ht="10.5">
      <c r="A11" s="28">
        <v>5</v>
      </c>
      <c r="B11" s="7" t="s">
        <v>112</v>
      </c>
      <c r="C11" s="33" t="s">
        <v>274</v>
      </c>
      <c r="D11" s="36">
        <v>0</v>
      </c>
      <c r="F11" s="31">
        <f>ROUND(ТРАНСПРАСХОД(Определители!B6:B24,Определители!H6:H24,Определители!I6:I24,'Базовые цены с учетом расхода'!B6:B24,Начисления!Z6:Z24,Начисления!AA6:AA24),0)</f>
        <v>0</v>
      </c>
      <c r="G11" s="31"/>
      <c r="H11" s="31"/>
      <c r="I11" s="31"/>
      <c r="J11" s="32"/>
      <c r="K11" s="32"/>
      <c r="L11" s="31"/>
      <c r="N11" s="33" t="s">
        <v>277</v>
      </c>
    </row>
    <row r="12" spans="1:14" ht="10.5">
      <c r="A12" s="28">
        <v>6</v>
      </c>
      <c r="B12" s="7" t="s">
        <v>113</v>
      </c>
      <c r="C12" s="33" t="s">
        <v>274</v>
      </c>
      <c r="D12" s="36">
        <v>0</v>
      </c>
      <c r="F12" s="31">
        <f>ROUND(СУММПРОИЗВЕСЛИ(0.01,Определители!I6:I24," ",'Базовые цены с учетом расхода'!B6:B24,Начисления!AC6:AC24,0),0)</f>
        <v>0</v>
      </c>
      <c r="G12" s="31"/>
      <c r="H12" s="31"/>
      <c r="I12" s="31"/>
      <c r="J12" s="32"/>
      <c r="K12" s="32"/>
      <c r="L12" s="31"/>
      <c r="N12" s="33" t="s">
        <v>278</v>
      </c>
    </row>
    <row r="13" spans="1:14" ht="10.5">
      <c r="A13" s="28">
        <v>7</v>
      </c>
      <c r="B13" s="7" t="s">
        <v>114</v>
      </c>
      <c r="C13" s="33" t="s">
        <v>274</v>
      </c>
      <c r="D13" s="36">
        <v>0</v>
      </c>
      <c r="F13" s="31">
        <f>ROUND(СУММПРОИЗВЕСЛИ(0.01,Определители!I6:I24," ",'Базовые цены с учетом расхода'!B6:B24,Начисления!AF6:AF24,0),0)</f>
        <v>0</v>
      </c>
      <c r="G13" s="31"/>
      <c r="H13" s="31"/>
      <c r="I13" s="31"/>
      <c r="J13" s="32"/>
      <c r="K13" s="32"/>
      <c r="L13" s="31"/>
      <c r="N13" s="33" t="s">
        <v>279</v>
      </c>
    </row>
    <row r="14" spans="1:14" ht="10.5">
      <c r="A14" s="28">
        <v>8</v>
      </c>
      <c r="B14" s="7" t="s">
        <v>115</v>
      </c>
      <c r="C14" s="33" t="s">
        <v>274</v>
      </c>
      <c r="D14" s="36">
        <v>0</v>
      </c>
      <c r="F14" s="31">
        <f>ROUND(ЗАГОТСКЛАДРАСХОД(Определители!B6:B24,Определители!H6:H24,Определители!I6:I24,'Базовые цены с учетом расхода'!B6:B24,Начисления!X6:X24,Начисления!Y6:Y24,Начисления!Z6:Z24,Начисления!AA6:AA24,Начисления!AB6:AB24,Начисления!AC6:AC24,Начисления!AF6:AF24),0)</f>
        <v>0</v>
      </c>
      <c r="G14" s="31"/>
      <c r="H14" s="31"/>
      <c r="I14" s="31"/>
      <c r="J14" s="32"/>
      <c r="K14" s="32"/>
      <c r="L14" s="31"/>
      <c r="N14" s="33" t="s">
        <v>280</v>
      </c>
    </row>
    <row r="15" spans="1:14" ht="10.5">
      <c r="A15" s="28">
        <v>9</v>
      </c>
      <c r="B15" s="7" t="s">
        <v>116</v>
      </c>
      <c r="C15" s="33" t="s">
        <v>274</v>
      </c>
      <c r="D15" s="36">
        <v>0</v>
      </c>
      <c r="F15" s="31">
        <f>ROUND(СУММПРОИЗВЕСЛИ(1,Определители!I6:I24," ",'Базовые цены с учетом расхода'!M6:M24,Начисления!I6:I24,0),0)</f>
        <v>0</v>
      </c>
      <c r="G15" s="31"/>
      <c r="H15" s="31"/>
      <c r="I15" s="31"/>
      <c r="J15" s="32"/>
      <c r="K15" s="32"/>
      <c r="L15" s="31"/>
      <c r="N15" s="33" t="s">
        <v>281</v>
      </c>
    </row>
    <row r="16" spans="1:14" ht="10.5">
      <c r="A16" s="28">
        <v>10</v>
      </c>
      <c r="B16" s="7" t="s">
        <v>117</v>
      </c>
      <c r="C16" s="33" t="s">
        <v>282</v>
      </c>
      <c r="D16" s="36">
        <v>0</v>
      </c>
      <c r="F16" s="31">
        <f>ROUND((F15+F26+F46),0)</f>
        <v>0</v>
      </c>
      <c r="G16" s="31"/>
      <c r="H16" s="31"/>
      <c r="I16" s="31"/>
      <c r="J16" s="32"/>
      <c r="K16" s="32"/>
      <c r="L16" s="31"/>
      <c r="N16" s="33" t="s">
        <v>283</v>
      </c>
    </row>
    <row r="17" spans="1:14" ht="10.5">
      <c r="A17" s="28">
        <v>11</v>
      </c>
      <c r="B17" s="7" t="s">
        <v>118</v>
      </c>
      <c r="C17" s="33" t="s">
        <v>282</v>
      </c>
      <c r="D17" s="36">
        <v>0</v>
      </c>
      <c r="F17" s="31">
        <f>ROUND((F8+F9+F10+F11+F12+F13+F14+F16),0)</f>
        <v>0</v>
      </c>
      <c r="G17" s="31"/>
      <c r="H17" s="31"/>
      <c r="I17" s="31"/>
      <c r="J17" s="32"/>
      <c r="K17" s="32"/>
      <c r="L17" s="31"/>
      <c r="N17" s="33" t="s">
        <v>284</v>
      </c>
    </row>
    <row r="18" spans="1:14" ht="10.5">
      <c r="A18" s="28">
        <v>12</v>
      </c>
      <c r="B18" s="7" t="s">
        <v>119</v>
      </c>
      <c r="C18" s="33" t="s">
        <v>274</v>
      </c>
      <c r="D18" s="36">
        <v>0</v>
      </c>
      <c r="F18" s="31">
        <f>ROUND(SUMIF(Определители!I6:I24,"=1",'Базовые цены с учетом расхода'!B6:B24),0)</f>
        <v>0</v>
      </c>
      <c r="G18" s="31">
        <f>ROUND(SUMIF(Определители!I6:I24,"=1",'Базовые цены с учетом расхода'!C6:C24),0)</f>
        <v>0</v>
      </c>
      <c r="H18" s="31">
        <f>ROUND(SUMIF(Определители!I6:I24,"=1",'Базовые цены с учетом расхода'!D6:D24),0)</f>
        <v>0</v>
      </c>
      <c r="I18" s="31">
        <f>ROUND(SUMIF(Определители!I6:I24,"=1",'Базовые цены с учетом расхода'!E6:E24),0)</f>
        <v>0</v>
      </c>
      <c r="J18" s="32">
        <f>ROUND(SUMIF(Определители!I6:I24,"=1",'Базовые цены с учетом расхода'!I6:I24),8)</f>
        <v>0</v>
      </c>
      <c r="K18" s="32">
        <f>ROUND(SUMIF(Определители!I6:I24,"=1",'Базовые цены с учетом расхода'!K6:K24),8)</f>
        <v>0</v>
      </c>
      <c r="L18" s="31">
        <f>ROUND(SUMIF(Определители!I6:I24,"=1",'Базовые цены с учетом расхода'!F6:F24),0)</f>
        <v>0</v>
      </c>
      <c r="N18" s="33" t="s">
        <v>285</v>
      </c>
    </row>
    <row r="19" spans="1:14" ht="10.5">
      <c r="A19" s="28">
        <v>13</v>
      </c>
      <c r="B19" s="7" t="s">
        <v>120</v>
      </c>
      <c r="C19" s="33" t="s">
        <v>274</v>
      </c>
      <c r="D19" s="36">
        <v>0</v>
      </c>
      <c r="F19" s="31"/>
      <c r="G19" s="31"/>
      <c r="H19" s="31"/>
      <c r="I19" s="31"/>
      <c r="J19" s="32"/>
      <c r="K19" s="32"/>
      <c r="L19" s="31"/>
      <c r="N19" s="33" t="s">
        <v>286</v>
      </c>
    </row>
    <row r="20" spans="1:14" ht="10.5">
      <c r="A20" s="28">
        <v>14</v>
      </c>
      <c r="B20" s="7" t="s">
        <v>121</v>
      </c>
      <c r="C20" s="33" t="s">
        <v>274</v>
      </c>
      <c r="D20" s="36">
        <v>0</v>
      </c>
      <c r="F20" s="31"/>
      <c r="G20" s="31">
        <f>ROUND(SUMIF(Определители!I6:I24,"=1",'Базовые цены с учетом расхода'!U6:U24),0)</f>
        <v>0</v>
      </c>
      <c r="H20" s="31"/>
      <c r="I20" s="31"/>
      <c r="J20" s="32"/>
      <c r="K20" s="32"/>
      <c r="L20" s="31"/>
      <c r="N20" s="33" t="s">
        <v>287</v>
      </c>
    </row>
    <row r="21" spans="1:14" ht="10.5">
      <c r="A21" s="28">
        <v>15</v>
      </c>
      <c r="B21" s="7" t="s">
        <v>122</v>
      </c>
      <c r="C21" s="33" t="s">
        <v>274</v>
      </c>
      <c r="D21" s="36">
        <v>0</v>
      </c>
      <c r="F21" s="31">
        <f>ROUND(SUMIF(Определители!I6:I24,"=1",'Базовые цены с учетом расхода'!V6:V24),0)</f>
        <v>0</v>
      </c>
      <c r="G21" s="31"/>
      <c r="H21" s="31"/>
      <c r="I21" s="31"/>
      <c r="J21" s="32"/>
      <c r="K21" s="32"/>
      <c r="L21" s="31"/>
      <c r="N21" s="33" t="s">
        <v>288</v>
      </c>
    </row>
    <row r="22" spans="1:14" ht="10.5">
      <c r="A22" s="28">
        <v>16</v>
      </c>
      <c r="B22" s="7" t="s">
        <v>123</v>
      </c>
      <c r="C22" s="33" t="s">
        <v>274</v>
      </c>
      <c r="D22" s="36">
        <v>0</v>
      </c>
      <c r="F22" s="31">
        <f>ROUND(СУММЕСЛИ2(Определители!I6:I24,"1",Определители!G6:G24,"1",'Базовые цены с учетом расхода'!B6:B24),0)</f>
        <v>0</v>
      </c>
      <c r="G22" s="31"/>
      <c r="H22" s="31"/>
      <c r="I22" s="31"/>
      <c r="J22" s="32"/>
      <c r="K22" s="32"/>
      <c r="L22" s="31"/>
      <c r="N22" s="33" t="s">
        <v>289</v>
      </c>
    </row>
    <row r="23" spans="1:14" ht="10.5">
      <c r="A23" s="28">
        <v>17</v>
      </c>
      <c r="B23" s="7" t="s">
        <v>124</v>
      </c>
      <c r="C23" s="33" t="s">
        <v>274</v>
      </c>
      <c r="D23" s="36">
        <v>0</v>
      </c>
      <c r="F23" s="31">
        <f>ROUND(SUMIF(Определители!I6:I24,"=1",'Базовые цены с учетом расхода'!H6:H24),0)</f>
        <v>0</v>
      </c>
      <c r="G23" s="31"/>
      <c r="H23" s="31"/>
      <c r="I23" s="31"/>
      <c r="J23" s="32"/>
      <c r="K23" s="32"/>
      <c r="L23" s="31"/>
      <c r="N23" s="33" t="s">
        <v>290</v>
      </c>
    </row>
    <row r="24" spans="1:14" ht="10.5">
      <c r="A24" s="28">
        <v>18</v>
      </c>
      <c r="B24" s="7" t="s">
        <v>125</v>
      </c>
      <c r="C24" s="33" t="s">
        <v>274</v>
      </c>
      <c r="D24" s="36">
        <v>0</v>
      </c>
      <c r="F24" s="31">
        <f>ROUND(SUMIF(Определители!I6:I24,"=1",'Базовые цены с учетом расхода'!N6:N24),0)</f>
        <v>0</v>
      </c>
      <c r="G24" s="31"/>
      <c r="H24" s="31"/>
      <c r="I24" s="31"/>
      <c r="J24" s="32"/>
      <c r="K24" s="32"/>
      <c r="L24" s="31"/>
      <c r="N24" s="33" t="s">
        <v>291</v>
      </c>
    </row>
    <row r="25" spans="1:14" ht="10.5">
      <c r="A25" s="28">
        <v>19</v>
      </c>
      <c r="B25" s="7" t="s">
        <v>126</v>
      </c>
      <c r="C25" s="33" t="s">
        <v>274</v>
      </c>
      <c r="D25" s="36">
        <v>0</v>
      </c>
      <c r="F25" s="31">
        <f>ROUND(SUMIF(Определители!I6:I24,"=1",'Базовые цены с учетом расхода'!O6:O24),0)</f>
        <v>0</v>
      </c>
      <c r="G25" s="31"/>
      <c r="H25" s="31"/>
      <c r="I25" s="31"/>
      <c r="J25" s="32"/>
      <c r="K25" s="32"/>
      <c r="L25" s="31"/>
      <c r="N25" s="33" t="s">
        <v>292</v>
      </c>
    </row>
    <row r="26" spans="1:14" ht="10.5">
      <c r="A26" s="28">
        <v>20</v>
      </c>
      <c r="B26" s="7" t="s">
        <v>117</v>
      </c>
      <c r="C26" s="33" t="s">
        <v>274</v>
      </c>
      <c r="D26" s="36">
        <v>0</v>
      </c>
      <c r="F26" s="31">
        <f>ROUND(СУММПРОИЗВЕСЛИ(1,Определители!I6:I24," ",'Базовые цены с учетом расхода'!M6:M24,Начисления!I6:I24,0),0)</f>
        <v>0</v>
      </c>
      <c r="G26" s="31"/>
      <c r="H26" s="31"/>
      <c r="I26" s="31"/>
      <c r="J26" s="32"/>
      <c r="K26" s="32"/>
      <c r="L26" s="31"/>
      <c r="N26" s="33" t="s">
        <v>293</v>
      </c>
    </row>
    <row r="27" spans="1:14" ht="10.5">
      <c r="A27" s="28">
        <v>21</v>
      </c>
      <c r="B27" s="7" t="s">
        <v>127</v>
      </c>
      <c r="C27" s="33" t="s">
        <v>282</v>
      </c>
      <c r="D27" s="36">
        <v>0</v>
      </c>
      <c r="F27" s="31">
        <f>ROUND((F18+F24+F25),0)</f>
        <v>0</v>
      </c>
      <c r="G27" s="31"/>
      <c r="H27" s="31"/>
      <c r="I27" s="31"/>
      <c r="J27" s="32"/>
      <c r="K27" s="32"/>
      <c r="L27" s="31"/>
      <c r="N27" s="33" t="s">
        <v>294</v>
      </c>
    </row>
    <row r="28" spans="1:14" ht="10.5">
      <c r="A28" s="28">
        <v>22</v>
      </c>
      <c r="B28" s="7" t="s">
        <v>128</v>
      </c>
      <c r="C28" s="33" t="s">
        <v>274</v>
      </c>
      <c r="D28" s="36">
        <v>0</v>
      </c>
      <c r="F28" s="31">
        <f>ROUND(SUMIF(Определители!I6:I24,"=2",'Базовые цены с учетом расхода'!B6:B24),0)</f>
        <v>97528</v>
      </c>
      <c r="G28" s="31">
        <f>ROUND(SUMIF(Определители!I6:I24,"=2",'Базовые цены с учетом расхода'!C6:C24),0)</f>
        <v>9644</v>
      </c>
      <c r="H28" s="31">
        <f>ROUND(SUMIF(Определители!I6:I24,"=2",'Базовые цены с учетом расхода'!D6:D24),0)</f>
        <v>25112</v>
      </c>
      <c r="I28" s="31">
        <f>ROUND(SUMIF(Определители!I6:I24,"=2",'Базовые цены с учетом расхода'!E6:E24),0)</f>
        <v>2848</v>
      </c>
      <c r="J28" s="32">
        <f>ROUND(SUMIF(Определители!I6:I24,"=2",'Базовые цены с учетом расхода'!I6:I24),8)</f>
        <v>847.68669</v>
      </c>
      <c r="K28" s="32">
        <f>ROUND(SUMIF(Определители!I6:I24,"=2",'Базовые цены с учетом расхода'!K6:K24),8)</f>
        <v>233.58237</v>
      </c>
      <c r="L28" s="31">
        <f>ROUND(SUMIF(Определители!I6:I24,"=2",'Базовые цены с учетом расхода'!F6:F24),0)</f>
        <v>62772</v>
      </c>
      <c r="N28" s="33" t="s">
        <v>295</v>
      </c>
    </row>
    <row r="29" spans="1:14" ht="10.5">
      <c r="A29" s="28">
        <v>23</v>
      </c>
      <c r="B29" s="7" t="s">
        <v>120</v>
      </c>
      <c r="C29" s="33" t="s">
        <v>274</v>
      </c>
      <c r="D29" s="36">
        <v>0</v>
      </c>
      <c r="F29" s="31"/>
      <c r="G29" s="31"/>
      <c r="H29" s="31"/>
      <c r="I29" s="31"/>
      <c r="J29" s="32"/>
      <c r="K29" s="32"/>
      <c r="L29" s="31"/>
      <c r="N29" s="33" t="s">
        <v>296</v>
      </c>
    </row>
    <row r="30" spans="1:14" ht="10.5">
      <c r="A30" s="28">
        <v>24</v>
      </c>
      <c r="B30" s="7" t="s">
        <v>129</v>
      </c>
      <c r="C30" s="33" t="s">
        <v>274</v>
      </c>
      <c r="D30" s="36">
        <v>0</v>
      </c>
      <c r="F30" s="31">
        <f>ROUND(СУММЕСЛИ2(Определители!I6:I24,"2",Определители!G6:G24,"1",'Базовые цены с учетом расхода'!B6:B24),0)</f>
        <v>167</v>
      </c>
      <c r="G30" s="31"/>
      <c r="H30" s="31"/>
      <c r="I30" s="31"/>
      <c r="J30" s="32"/>
      <c r="K30" s="32"/>
      <c r="L30" s="31"/>
      <c r="N30" s="33" t="s">
        <v>297</v>
      </c>
    </row>
    <row r="31" spans="1:14" ht="10.5">
      <c r="A31" s="28">
        <v>25</v>
      </c>
      <c r="B31" s="7" t="s">
        <v>124</v>
      </c>
      <c r="C31" s="33" t="s">
        <v>274</v>
      </c>
      <c r="D31" s="36">
        <v>0</v>
      </c>
      <c r="F31" s="31">
        <f>ROUND(SUMIF(Определители!I6:I24,"=2",'Базовые цены с учетом расхода'!H6:H24),0)</f>
        <v>0</v>
      </c>
      <c r="G31" s="31"/>
      <c r="H31" s="31"/>
      <c r="I31" s="31"/>
      <c r="J31" s="32"/>
      <c r="K31" s="32"/>
      <c r="L31" s="31"/>
      <c r="N31" s="33" t="s">
        <v>298</v>
      </c>
    </row>
    <row r="32" spans="1:14" ht="10.5">
      <c r="A32" s="28">
        <v>26</v>
      </c>
      <c r="B32" s="7" t="s">
        <v>125</v>
      </c>
      <c r="C32" s="33" t="s">
        <v>274</v>
      </c>
      <c r="D32" s="36">
        <v>0</v>
      </c>
      <c r="F32" s="31">
        <f>ROUND(SUMIF(Определители!I6:I24,"=2",'Базовые цены с учетом расхода'!N6:N24),0)</f>
        <v>13412</v>
      </c>
      <c r="G32" s="31"/>
      <c r="H32" s="31"/>
      <c r="I32" s="31"/>
      <c r="J32" s="32"/>
      <c r="K32" s="32"/>
      <c r="L32" s="31"/>
      <c r="N32" s="33" t="s">
        <v>299</v>
      </c>
    </row>
    <row r="33" spans="1:14" ht="10.5">
      <c r="A33" s="28">
        <v>27</v>
      </c>
      <c r="B33" s="7" t="s">
        <v>126</v>
      </c>
      <c r="C33" s="33" t="s">
        <v>274</v>
      </c>
      <c r="D33" s="36">
        <v>0</v>
      </c>
      <c r="F33" s="31">
        <f>ROUND(SUMIF(Определители!I6:I24,"=2",'Базовые цены с учетом расхода'!O6:O24),0)</f>
        <v>9328</v>
      </c>
      <c r="G33" s="31"/>
      <c r="H33" s="31"/>
      <c r="I33" s="31"/>
      <c r="J33" s="32"/>
      <c r="K33" s="32"/>
      <c r="L33" s="31"/>
      <c r="N33" s="33" t="s">
        <v>300</v>
      </c>
    </row>
    <row r="34" spans="1:14" ht="10.5">
      <c r="A34" s="28">
        <v>28</v>
      </c>
      <c r="B34" s="7" t="s">
        <v>132</v>
      </c>
      <c r="C34" s="33" t="s">
        <v>282</v>
      </c>
      <c r="D34" s="36">
        <v>0</v>
      </c>
      <c r="F34" s="31">
        <f>ROUND((F28+F32+F33),0)</f>
        <v>120268</v>
      </c>
      <c r="G34" s="31"/>
      <c r="H34" s="31"/>
      <c r="I34" s="31"/>
      <c r="J34" s="32"/>
      <c r="K34" s="32"/>
      <c r="L34" s="31"/>
      <c r="N34" s="33" t="s">
        <v>301</v>
      </c>
    </row>
    <row r="35" spans="1:14" ht="10.5">
      <c r="A35" s="28">
        <v>29</v>
      </c>
      <c r="B35" s="7" t="s">
        <v>133</v>
      </c>
      <c r="C35" s="33" t="s">
        <v>274</v>
      </c>
      <c r="D35" s="36">
        <v>0</v>
      </c>
      <c r="F35" s="31">
        <f>ROUND(SUMIF(Определители!I6:I24,"=3",'Базовые цены с учетом расхода'!B6:B24),0)</f>
        <v>0</v>
      </c>
      <c r="G35" s="31">
        <f>ROUND(SUMIF(Определители!I6:I24,"=3",'Базовые цены с учетом расхода'!C6:C24),0)</f>
        <v>0</v>
      </c>
      <c r="H35" s="31">
        <f>ROUND(SUMIF(Определители!I6:I24,"=3",'Базовые цены с учетом расхода'!D6:D24),0)</f>
        <v>0</v>
      </c>
      <c r="I35" s="31">
        <f>ROUND(SUMIF(Определители!I6:I24,"=3",'Базовые цены с учетом расхода'!E6:E24),0)</f>
        <v>0</v>
      </c>
      <c r="J35" s="32">
        <f>ROUND(SUMIF(Определители!I6:I24,"=3",'Базовые цены с учетом расхода'!I6:I24),8)</f>
        <v>0</v>
      </c>
      <c r="K35" s="32">
        <f>ROUND(SUMIF(Определители!I6:I24,"=3",'Базовые цены с учетом расхода'!K6:K24),8)</f>
        <v>0</v>
      </c>
      <c r="L35" s="31">
        <f>ROUND(SUMIF(Определители!I6:I24,"=3",'Базовые цены с учетом расхода'!F6:F24),0)</f>
        <v>0</v>
      </c>
      <c r="N35" s="33" t="s">
        <v>302</v>
      </c>
    </row>
    <row r="36" spans="1:14" ht="10.5">
      <c r="A36" s="28">
        <v>30</v>
      </c>
      <c r="B36" s="7" t="s">
        <v>124</v>
      </c>
      <c r="C36" s="33" t="s">
        <v>274</v>
      </c>
      <c r="D36" s="36">
        <v>0</v>
      </c>
      <c r="F36" s="31">
        <f>ROUND(SUMIF(Определители!I6:I24,"=3",'Базовые цены с учетом расхода'!H6:H24),0)</f>
        <v>0</v>
      </c>
      <c r="G36" s="31"/>
      <c r="H36" s="31"/>
      <c r="I36" s="31"/>
      <c r="J36" s="32"/>
      <c r="K36" s="32"/>
      <c r="L36" s="31"/>
      <c r="N36" s="33" t="s">
        <v>303</v>
      </c>
    </row>
    <row r="37" spans="1:14" ht="10.5">
      <c r="A37" s="28">
        <v>31</v>
      </c>
      <c r="B37" s="7" t="s">
        <v>125</v>
      </c>
      <c r="C37" s="33" t="s">
        <v>274</v>
      </c>
      <c r="D37" s="36">
        <v>0</v>
      </c>
      <c r="F37" s="31">
        <f>ROUND(SUMIF(Определители!I6:I24,"=3",'Базовые цены с учетом расхода'!N6:N24),0)</f>
        <v>0</v>
      </c>
      <c r="G37" s="31"/>
      <c r="H37" s="31"/>
      <c r="I37" s="31"/>
      <c r="J37" s="32"/>
      <c r="K37" s="32"/>
      <c r="L37" s="31"/>
      <c r="N37" s="33" t="s">
        <v>304</v>
      </c>
    </row>
    <row r="38" spans="1:14" ht="10.5">
      <c r="A38" s="28">
        <v>32</v>
      </c>
      <c r="B38" s="7" t="s">
        <v>126</v>
      </c>
      <c r="C38" s="33" t="s">
        <v>274</v>
      </c>
      <c r="D38" s="36">
        <v>0</v>
      </c>
      <c r="F38" s="31">
        <f>ROUND(SUMIF(Определители!I6:I24,"=3",'Базовые цены с учетом расхода'!O6:O24),0)</f>
        <v>0</v>
      </c>
      <c r="G38" s="31"/>
      <c r="H38" s="31"/>
      <c r="I38" s="31"/>
      <c r="J38" s="32"/>
      <c r="K38" s="32"/>
      <c r="L38" s="31"/>
      <c r="N38" s="33" t="s">
        <v>305</v>
      </c>
    </row>
    <row r="39" spans="1:14" ht="10.5">
      <c r="A39" s="28">
        <v>33</v>
      </c>
      <c r="B39" s="7" t="s">
        <v>134</v>
      </c>
      <c r="C39" s="33" t="s">
        <v>282</v>
      </c>
      <c r="D39" s="36">
        <v>0</v>
      </c>
      <c r="F39" s="31">
        <f>ROUND((F35+F37+F38),0)</f>
        <v>0</v>
      </c>
      <c r="G39" s="31"/>
      <c r="H39" s="31"/>
      <c r="I39" s="31"/>
      <c r="J39" s="32"/>
      <c r="K39" s="32"/>
      <c r="L39" s="31"/>
      <c r="N39" s="33" t="s">
        <v>306</v>
      </c>
    </row>
    <row r="40" spans="1:14" ht="10.5">
      <c r="A40" s="28">
        <v>34</v>
      </c>
      <c r="B40" s="7" t="s">
        <v>135</v>
      </c>
      <c r="C40" s="33" t="s">
        <v>274</v>
      </c>
      <c r="D40" s="36">
        <v>0</v>
      </c>
      <c r="F40" s="31">
        <f>ROUND(SUMIF(Определители!I6:I24,"=4",'Базовые цены с учетом расхода'!B6:B24),0)</f>
        <v>0</v>
      </c>
      <c r="G40" s="31">
        <f>ROUND(SUMIF(Определители!I6:I24,"=4",'Базовые цены с учетом расхода'!C6:C24),0)</f>
        <v>0</v>
      </c>
      <c r="H40" s="31">
        <f>ROUND(SUMIF(Определители!I6:I24,"=4",'Базовые цены с учетом расхода'!D6:D24),0)</f>
        <v>0</v>
      </c>
      <c r="I40" s="31">
        <f>ROUND(SUMIF(Определители!I6:I24,"=4",'Базовые цены с учетом расхода'!E6:E24),0)</f>
        <v>0</v>
      </c>
      <c r="J40" s="32">
        <f>ROUND(SUMIF(Определители!I6:I24,"=4",'Базовые цены с учетом расхода'!I6:I24),8)</f>
        <v>0</v>
      </c>
      <c r="K40" s="32">
        <f>ROUND(SUMIF(Определители!I6:I24,"=4",'Базовые цены с учетом расхода'!K6:K24),8)</f>
        <v>0</v>
      </c>
      <c r="L40" s="31">
        <f>ROUND(SUMIF(Определители!I6:I24,"=4",'Базовые цены с учетом расхода'!F6:F24),0)</f>
        <v>0</v>
      </c>
      <c r="N40" s="33" t="s">
        <v>307</v>
      </c>
    </row>
    <row r="41" spans="1:14" ht="10.5">
      <c r="A41" s="28">
        <v>35</v>
      </c>
      <c r="B41" s="7" t="s">
        <v>120</v>
      </c>
      <c r="C41" s="33" t="s">
        <v>274</v>
      </c>
      <c r="D41" s="36">
        <v>0</v>
      </c>
      <c r="F41" s="31"/>
      <c r="G41" s="31"/>
      <c r="H41" s="31"/>
      <c r="I41" s="31"/>
      <c r="J41" s="32"/>
      <c r="K41" s="32"/>
      <c r="L41" s="31"/>
      <c r="N41" s="33" t="s">
        <v>308</v>
      </c>
    </row>
    <row r="42" spans="1:14" ht="10.5">
      <c r="A42" s="28">
        <v>36</v>
      </c>
      <c r="B42" s="7" t="s">
        <v>136</v>
      </c>
      <c r="C42" s="33" t="s">
        <v>274</v>
      </c>
      <c r="D42" s="36">
        <v>0</v>
      </c>
      <c r="F42" s="31"/>
      <c r="G42" s="31"/>
      <c r="H42" s="31"/>
      <c r="I42" s="31"/>
      <c r="J42" s="32"/>
      <c r="K42" s="32"/>
      <c r="L42" s="31"/>
      <c r="N42" s="33" t="s">
        <v>309</v>
      </c>
    </row>
    <row r="43" spans="1:14" ht="10.5">
      <c r="A43" s="28">
        <v>37</v>
      </c>
      <c r="B43" s="7" t="s">
        <v>124</v>
      </c>
      <c r="C43" s="33" t="s">
        <v>274</v>
      </c>
      <c r="D43" s="36">
        <v>0</v>
      </c>
      <c r="F43" s="31">
        <f>ROUND(SUMIF(Определители!I6:I24,"=4",'Базовые цены с учетом расхода'!H6:H24),0)</f>
        <v>0</v>
      </c>
      <c r="G43" s="31"/>
      <c r="H43" s="31"/>
      <c r="I43" s="31"/>
      <c r="J43" s="32"/>
      <c r="K43" s="32"/>
      <c r="L43" s="31"/>
      <c r="N43" s="33" t="s">
        <v>310</v>
      </c>
    </row>
    <row r="44" spans="1:14" ht="10.5">
      <c r="A44" s="28">
        <v>38</v>
      </c>
      <c r="B44" s="7" t="s">
        <v>125</v>
      </c>
      <c r="C44" s="33" t="s">
        <v>274</v>
      </c>
      <c r="D44" s="36">
        <v>0</v>
      </c>
      <c r="F44" s="31">
        <f>ROUND(SUMIF(Определители!I6:I24,"=4",'Базовые цены с учетом расхода'!N6:N24),0)</f>
        <v>0</v>
      </c>
      <c r="G44" s="31"/>
      <c r="H44" s="31"/>
      <c r="I44" s="31"/>
      <c r="J44" s="32"/>
      <c r="K44" s="32"/>
      <c r="L44" s="31"/>
      <c r="N44" s="33" t="s">
        <v>311</v>
      </c>
    </row>
    <row r="45" spans="1:14" ht="10.5">
      <c r="A45" s="28">
        <v>39</v>
      </c>
      <c r="B45" s="7" t="s">
        <v>126</v>
      </c>
      <c r="C45" s="33" t="s">
        <v>274</v>
      </c>
      <c r="D45" s="36">
        <v>0</v>
      </c>
      <c r="F45" s="31">
        <f>ROUND(SUMIF(Определители!I6:I24,"=4",'Базовые цены с учетом расхода'!O6:O24),0)</f>
        <v>0</v>
      </c>
      <c r="G45" s="31"/>
      <c r="H45" s="31"/>
      <c r="I45" s="31"/>
      <c r="J45" s="32"/>
      <c r="K45" s="32"/>
      <c r="L45" s="31"/>
      <c r="N45" s="33" t="s">
        <v>312</v>
      </c>
    </row>
    <row r="46" spans="1:14" ht="10.5">
      <c r="A46" s="28">
        <v>40</v>
      </c>
      <c r="B46" s="7" t="s">
        <v>117</v>
      </c>
      <c r="C46" s="33" t="s">
        <v>274</v>
      </c>
      <c r="D46" s="36">
        <v>0</v>
      </c>
      <c r="F46" s="31">
        <f>ROUND(СУММПРОИЗВЕСЛИ(1,Определители!I6:I24," ",'Базовые цены с учетом расхода'!M6:M24,Начисления!I6:I24,0),0)</f>
        <v>0</v>
      </c>
      <c r="G46" s="31"/>
      <c r="H46" s="31"/>
      <c r="I46" s="31"/>
      <c r="J46" s="32"/>
      <c r="K46" s="32"/>
      <c r="L46" s="31"/>
      <c r="N46" s="33" t="s">
        <v>313</v>
      </c>
    </row>
    <row r="47" spans="1:14" ht="10.5">
      <c r="A47" s="28">
        <v>41</v>
      </c>
      <c r="B47" s="7" t="s">
        <v>137</v>
      </c>
      <c r="C47" s="33" t="s">
        <v>282</v>
      </c>
      <c r="D47" s="36">
        <v>0</v>
      </c>
      <c r="F47" s="31">
        <f>ROUND((F40+F44+F45),0)</f>
        <v>0</v>
      </c>
      <c r="G47" s="31"/>
      <c r="H47" s="31"/>
      <c r="I47" s="31"/>
      <c r="J47" s="32"/>
      <c r="K47" s="32"/>
      <c r="L47" s="31"/>
      <c r="N47" s="33" t="s">
        <v>314</v>
      </c>
    </row>
    <row r="48" spans="1:14" ht="10.5">
      <c r="A48" s="28">
        <v>42</v>
      </c>
      <c r="B48" s="7" t="s">
        <v>138</v>
      </c>
      <c r="C48" s="33" t="s">
        <v>274</v>
      </c>
      <c r="D48" s="36">
        <v>0</v>
      </c>
      <c r="F48" s="31">
        <f>ROUND(SUMIF(Определители!I6:I24,"=5",'Базовые цены с учетом расхода'!B6:B24),0)</f>
        <v>0</v>
      </c>
      <c r="G48" s="31">
        <f>ROUND(SUMIF(Определители!I6:I24,"=5",'Базовые цены с учетом расхода'!C6:C24),0)</f>
        <v>0</v>
      </c>
      <c r="H48" s="31">
        <f>ROUND(SUMIF(Определители!I6:I24,"=5",'Базовые цены с учетом расхода'!D6:D24),0)</f>
        <v>0</v>
      </c>
      <c r="I48" s="31">
        <f>ROUND(SUMIF(Определители!I6:I24,"=5",'Базовые цены с учетом расхода'!E6:E24),0)</f>
        <v>0</v>
      </c>
      <c r="J48" s="32">
        <f>ROUND(SUMIF(Определители!I6:I24,"=5",'Базовые цены с учетом расхода'!I6:I24),8)</f>
        <v>0</v>
      </c>
      <c r="K48" s="32">
        <f>ROUND(SUMIF(Определители!I6:I24,"=5",'Базовые цены с учетом расхода'!K6:K24),8)</f>
        <v>0</v>
      </c>
      <c r="L48" s="31">
        <f>ROUND(SUMIF(Определители!I6:I24,"=5",'Базовые цены с учетом расхода'!F6:F24),0)</f>
        <v>0</v>
      </c>
      <c r="N48" s="33" t="s">
        <v>315</v>
      </c>
    </row>
    <row r="49" spans="1:14" ht="10.5">
      <c r="A49" s="28">
        <v>43</v>
      </c>
      <c r="B49" s="7" t="s">
        <v>124</v>
      </c>
      <c r="C49" s="33" t="s">
        <v>274</v>
      </c>
      <c r="D49" s="36">
        <v>0</v>
      </c>
      <c r="F49" s="31">
        <f>ROUND(SUMIF(Определители!I6:I24,"=5",'Базовые цены с учетом расхода'!H6:H24),0)</f>
        <v>0</v>
      </c>
      <c r="G49" s="31"/>
      <c r="H49" s="31"/>
      <c r="I49" s="31"/>
      <c r="J49" s="32"/>
      <c r="K49" s="32"/>
      <c r="L49" s="31"/>
      <c r="N49" s="33" t="s">
        <v>316</v>
      </c>
    </row>
    <row r="50" spans="1:14" ht="10.5">
      <c r="A50" s="28">
        <v>44</v>
      </c>
      <c r="B50" s="7" t="s">
        <v>125</v>
      </c>
      <c r="C50" s="33" t="s">
        <v>274</v>
      </c>
      <c r="D50" s="36">
        <v>0</v>
      </c>
      <c r="F50" s="31">
        <f>ROUND(SUMIF(Определители!I6:I24,"=5",'Базовые цены с учетом расхода'!N6:N24),0)</f>
        <v>0</v>
      </c>
      <c r="G50" s="31"/>
      <c r="H50" s="31"/>
      <c r="I50" s="31"/>
      <c r="J50" s="32"/>
      <c r="K50" s="32"/>
      <c r="L50" s="31"/>
      <c r="N50" s="33" t="s">
        <v>317</v>
      </c>
    </row>
    <row r="51" spans="1:14" ht="10.5">
      <c r="A51" s="28">
        <v>45</v>
      </c>
      <c r="B51" s="7" t="s">
        <v>126</v>
      </c>
      <c r="C51" s="33" t="s">
        <v>274</v>
      </c>
      <c r="D51" s="36">
        <v>0</v>
      </c>
      <c r="F51" s="31">
        <f>ROUND(SUMIF(Определители!I6:I24,"=5",'Базовые цены с учетом расхода'!O6:O24),0)</f>
        <v>0</v>
      </c>
      <c r="G51" s="31"/>
      <c r="H51" s="31"/>
      <c r="I51" s="31"/>
      <c r="J51" s="32"/>
      <c r="K51" s="32"/>
      <c r="L51" s="31"/>
      <c r="N51" s="33" t="s">
        <v>318</v>
      </c>
    </row>
    <row r="52" spans="1:14" ht="10.5">
      <c r="A52" s="28">
        <v>46</v>
      </c>
      <c r="B52" s="7" t="s">
        <v>139</v>
      </c>
      <c r="C52" s="33" t="s">
        <v>282</v>
      </c>
      <c r="D52" s="36">
        <v>0</v>
      </c>
      <c r="F52" s="31">
        <f>ROUND((F48+F50+F51),0)</f>
        <v>0</v>
      </c>
      <c r="G52" s="31"/>
      <c r="H52" s="31"/>
      <c r="I52" s="31"/>
      <c r="J52" s="32"/>
      <c r="K52" s="32"/>
      <c r="L52" s="31"/>
      <c r="N52" s="33" t="s">
        <v>319</v>
      </c>
    </row>
    <row r="53" spans="1:14" ht="10.5">
      <c r="A53" s="28">
        <v>47</v>
      </c>
      <c r="B53" s="7" t="s">
        <v>140</v>
      </c>
      <c r="C53" s="33" t="s">
        <v>274</v>
      </c>
      <c r="D53" s="36">
        <v>0</v>
      </c>
      <c r="F53" s="31">
        <f>ROUND(SUMIF(Определители!I6:I24,"=6",'Базовые цены с учетом расхода'!B6:B24),0)</f>
        <v>0</v>
      </c>
      <c r="G53" s="31">
        <f>ROUND(SUMIF(Определители!I6:I24,"=6",'Базовые цены с учетом расхода'!C6:C24),0)</f>
        <v>0</v>
      </c>
      <c r="H53" s="31">
        <f>ROUND(SUMIF(Определители!I6:I24,"=6",'Базовые цены с учетом расхода'!D6:D24),0)</f>
        <v>0</v>
      </c>
      <c r="I53" s="31">
        <f>ROUND(SUMIF(Определители!I6:I24,"=6",'Базовые цены с учетом расхода'!E6:E24),0)</f>
        <v>0</v>
      </c>
      <c r="J53" s="32">
        <f>ROUND(SUMIF(Определители!I6:I24,"=6",'Базовые цены с учетом расхода'!I6:I24),8)</f>
        <v>0</v>
      </c>
      <c r="K53" s="32">
        <f>ROUND(SUMIF(Определители!I6:I24,"=6",'Базовые цены с учетом расхода'!K6:K24),8)</f>
        <v>0</v>
      </c>
      <c r="L53" s="31">
        <f>ROUND(SUMIF(Определители!I6:I24,"=6",'Базовые цены с учетом расхода'!F6:F24),0)</f>
        <v>0</v>
      </c>
      <c r="N53" s="33" t="s">
        <v>320</v>
      </c>
    </row>
    <row r="54" spans="1:14" ht="10.5">
      <c r="A54" s="28">
        <v>48</v>
      </c>
      <c r="B54" s="7" t="s">
        <v>124</v>
      </c>
      <c r="C54" s="33" t="s">
        <v>274</v>
      </c>
      <c r="D54" s="36">
        <v>0</v>
      </c>
      <c r="F54" s="31">
        <f>ROUND(SUMIF(Определители!I6:I24,"=6",'Базовые цены с учетом расхода'!H6:H24),0)</f>
        <v>0</v>
      </c>
      <c r="G54" s="31"/>
      <c r="H54" s="31"/>
      <c r="I54" s="31"/>
      <c r="J54" s="32"/>
      <c r="K54" s="32"/>
      <c r="L54" s="31"/>
      <c r="N54" s="33" t="s">
        <v>321</v>
      </c>
    </row>
    <row r="55" spans="1:14" ht="10.5">
      <c r="A55" s="28">
        <v>49</v>
      </c>
      <c r="B55" s="7" t="s">
        <v>125</v>
      </c>
      <c r="C55" s="33" t="s">
        <v>274</v>
      </c>
      <c r="D55" s="36">
        <v>0</v>
      </c>
      <c r="F55" s="31">
        <f>ROUND(SUMIF(Определители!I6:I24,"=6",'Базовые цены с учетом расхода'!N6:N24),0)</f>
        <v>0</v>
      </c>
      <c r="G55" s="31"/>
      <c r="H55" s="31"/>
      <c r="I55" s="31"/>
      <c r="J55" s="32"/>
      <c r="K55" s="32"/>
      <c r="L55" s="31"/>
      <c r="N55" s="33" t="s">
        <v>322</v>
      </c>
    </row>
    <row r="56" spans="1:14" ht="10.5">
      <c r="A56" s="28">
        <v>50</v>
      </c>
      <c r="B56" s="7" t="s">
        <v>126</v>
      </c>
      <c r="C56" s="33" t="s">
        <v>274</v>
      </c>
      <c r="D56" s="36">
        <v>0</v>
      </c>
      <c r="F56" s="31">
        <f>ROUND(SUMIF(Определители!I6:I24,"=6",'Базовые цены с учетом расхода'!O6:O24),0)</f>
        <v>0</v>
      </c>
      <c r="G56" s="31"/>
      <c r="H56" s="31"/>
      <c r="I56" s="31"/>
      <c r="J56" s="32"/>
      <c r="K56" s="32"/>
      <c r="L56" s="31"/>
      <c r="N56" s="33" t="s">
        <v>323</v>
      </c>
    </row>
    <row r="57" spans="1:14" ht="10.5">
      <c r="A57" s="28">
        <v>51</v>
      </c>
      <c r="B57" s="7" t="s">
        <v>141</v>
      </c>
      <c r="C57" s="33" t="s">
        <v>282</v>
      </c>
      <c r="D57" s="36">
        <v>0</v>
      </c>
      <c r="F57" s="31">
        <f>ROUND((F53+F55+F56),0)</f>
        <v>0</v>
      </c>
      <c r="G57" s="31"/>
      <c r="H57" s="31"/>
      <c r="I57" s="31"/>
      <c r="J57" s="32"/>
      <c r="K57" s="32"/>
      <c r="L57" s="31"/>
      <c r="N57" s="33" t="s">
        <v>324</v>
      </c>
    </row>
    <row r="58" spans="1:14" ht="10.5">
      <c r="A58" s="28">
        <v>52</v>
      </c>
      <c r="B58" s="7" t="s">
        <v>142</v>
      </c>
      <c r="C58" s="33" t="s">
        <v>274</v>
      </c>
      <c r="D58" s="36">
        <v>0</v>
      </c>
      <c r="F58" s="31">
        <f>ROUND(SUMIF(Определители!I6:I24,"=7",'Базовые цены с учетом расхода'!B6:B24),0)</f>
        <v>0</v>
      </c>
      <c r="G58" s="31">
        <f>ROUND(SUMIF(Определители!I6:I24,"=7",'Базовые цены с учетом расхода'!C6:C24),0)</f>
        <v>0</v>
      </c>
      <c r="H58" s="31">
        <f>ROUND(SUMIF(Определители!I6:I24,"=7",'Базовые цены с учетом расхода'!D6:D24),0)</f>
        <v>0</v>
      </c>
      <c r="I58" s="31">
        <f>ROUND(SUMIF(Определители!I6:I24,"=7",'Базовые цены с учетом расхода'!E6:E24),0)</f>
        <v>0</v>
      </c>
      <c r="J58" s="32">
        <f>ROUND(SUMIF(Определители!I6:I24,"=7",'Базовые цены с учетом расхода'!I6:I24),8)</f>
        <v>0</v>
      </c>
      <c r="K58" s="32">
        <f>ROUND(SUMIF(Определители!I6:I24,"=7",'Базовые цены с учетом расхода'!K6:K24),8)</f>
        <v>0</v>
      </c>
      <c r="L58" s="31">
        <f>ROUND(SUMIF(Определители!I6:I24,"=7",'Базовые цены с учетом расхода'!F6:F24),0)</f>
        <v>0</v>
      </c>
      <c r="N58" s="33" t="s">
        <v>325</v>
      </c>
    </row>
    <row r="59" spans="1:14" ht="10.5">
      <c r="A59" s="28">
        <v>53</v>
      </c>
      <c r="B59" s="7" t="s">
        <v>120</v>
      </c>
      <c r="C59" s="33" t="s">
        <v>274</v>
      </c>
      <c r="D59" s="36">
        <v>0</v>
      </c>
      <c r="F59" s="31"/>
      <c r="G59" s="31"/>
      <c r="H59" s="31"/>
      <c r="I59" s="31"/>
      <c r="J59" s="32"/>
      <c r="K59" s="32"/>
      <c r="L59" s="31"/>
      <c r="N59" s="33" t="s">
        <v>326</v>
      </c>
    </row>
    <row r="60" spans="1:14" ht="10.5">
      <c r="A60" s="28">
        <v>54</v>
      </c>
      <c r="B60" s="7" t="s">
        <v>143</v>
      </c>
      <c r="C60" s="33" t="s">
        <v>274</v>
      </c>
      <c r="D60" s="36">
        <v>0</v>
      </c>
      <c r="F60" s="31">
        <f>ROUND(СУММЕСЛИ2(Определители!I6:I24,"2",Определители!G6:G24,"1",'Базовые цены с учетом расхода'!B6:B24),0)</f>
        <v>167</v>
      </c>
      <c r="G60" s="31"/>
      <c r="H60" s="31"/>
      <c r="I60" s="31"/>
      <c r="J60" s="32"/>
      <c r="K60" s="32"/>
      <c r="L60" s="31"/>
      <c r="N60" s="33" t="s">
        <v>327</v>
      </c>
    </row>
    <row r="61" spans="1:14" ht="10.5">
      <c r="A61" s="28">
        <v>55</v>
      </c>
      <c r="B61" s="7" t="s">
        <v>124</v>
      </c>
      <c r="C61" s="33" t="s">
        <v>274</v>
      </c>
      <c r="D61" s="36">
        <v>0</v>
      </c>
      <c r="F61" s="31">
        <f>ROUND(SUMIF(Определители!I6:I24,"=7",'Базовые цены с учетом расхода'!H6:H24),0)</f>
        <v>0</v>
      </c>
      <c r="G61" s="31"/>
      <c r="H61" s="31"/>
      <c r="I61" s="31"/>
      <c r="J61" s="32"/>
      <c r="K61" s="32"/>
      <c r="L61" s="31"/>
      <c r="N61" s="33" t="s">
        <v>328</v>
      </c>
    </row>
    <row r="62" spans="1:14" ht="10.5">
      <c r="A62" s="28">
        <v>56</v>
      </c>
      <c r="B62" s="7" t="s">
        <v>144</v>
      </c>
      <c r="C62" s="33" t="s">
        <v>274</v>
      </c>
      <c r="D62" s="36">
        <v>0</v>
      </c>
      <c r="F62" s="31">
        <f>ROUND(SUMIF(Определители!I6:I24,"=7",'Базовые цены с учетом расхода'!N6:N24),0)</f>
        <v>0</v>
      </c>
      <c r="G62" s="31"/>
      <c r="H62" s="31"/>
      <c r="I62" s="31"/>
      <c r="J62" s="32"/>
      <c r="K62" s="32"/>
      <c r="L62" s="31"/>
      <c r="N62" s="33" t="s">
        <v>329</v>
      </c>
    </row>
    <row r="63" spans="1:14" ht="10.5">
      <c r="A63" s="28">
        <v>57</v>
      </c>
      <c r="B63" s="7" t="s">
        <v>126</v>
      </c>
      <c r="C63" s="33" t="s">
        <v>274</v>
      </c>
      <c r="D63" s="36">
        <v>0</v>
      </c>
      <c r="F63" s="31">
        <f>ROUND(SUMIF(Определители!I6:I24,"=7",'Базовые цены с учетом расхода'!O6:O24),0)</f>
        <v>0</v>
      </c>
      <c r="G63" s="31"/>
      <c r="H63" s="31"/>
      <c r="I63" s="31"/>
      <c r="J63" s="32"/>
      <c r="K63" s="32"/>
      <c r="L63" s="31"/>
      <c r="N63" s="33" t="s">
        <v>330</v>
      </c>
    </row>
    <row r="64" spans="1:14" ht="10.5">
      <c r="A64" s="28">
        <v>58</v>
      </c>
      <c r="B64" s="7" t="s">
        <v>145</v>
      </c>
      <c r="C64" s="33" t="s">
        <v>282</v>
      </c>
      <c r="D64" s="36">
        <v>0</v>
      </c>
      <c r="F64" s="31">
        <f>ROUND((F58+F62+F63),0)</f>
        <v>0</v>
      </c>
      <c r="G64" s="31"/>
      <c r="H64" s="31"/>
      <c r="I64" s="31"/>
      <c r="J64" s="32"/>
      <c r="K64" s="32"/>
      <c r="L64" s="31"/>
      <c r="N64" s="33" t="s">
        <v>331</v>
      </c>
    </row>
    <row r="65" spans="1:14" ht="10.5">
      <c r="A65" s="28">
        <v>59</v>
      </c>
      <c r="B65" s="7" t="s">
        <v>146</v>
      </c>
      <c r="C65" s="33" t="s">
        <v>274</v>
      </c>
      <c r="D65" s="36">
        <v>0</v>
      </c>
      <c r="F65" s="31">
        <f>ROUND(SUMIF(Определители!I6:I24,"=9",'Базовые цены с учетом расхода'!B6:B24),0)</f>
        <v>0</v>
      </c>
      <c r="G65" s="31">
        <f>ROUND(SUMIF(Определители!I6:I24,"=9",'Базовые цены с учетом расхода'!C6:C24),0)</f>
        <v>0</v>
      </c>
      <c r="H65" s="31">
        <f>ROUND(SUMIF(Определители!I6:I24,"=9",'Базовые цены с учетом расхода'!D6:D24),0)</f>
        <v>0</v>
      </c>
      <c r="I65" s="31">
        <f>ROUND(SUMIF(Определители!I6:I24,"=9",'Базовые цены с учетом расхода'!E6:E24),0)</f>
        <v>0</v>
      </c>
      <c r="J65" s="32">
        <f>ROUND(SUMIF(Определители!I6:I24,"=9",'Базовые цены с учетом расхода'!I6:I24),8)</f>
        <v>0</v>
      </c>
      <c r="K65" s="32">
        <f>ROUND(SUMIF(Определители!I6:I24,"=9",'Базовые цены с учетом расхода'!K6:K24),8)</f>
        <v>0</v>
      </c>
      <c r="L65" s="31">
        <f>ROUND(SUMIF(Определители!I6:I24,"=9",'Базовые цены с учетом расхода'!F6:F24),0)</f>
        <v>0</v>
      </c>
      <c r="N65" s="33" t="s">
        <v>332</v>
      </c>
    </row>
    <row r="66" spans="1:14" ht="10.5">
      <c r="A66" s="28">
        <v>60</v>
      </c>
      <c r="B66" s="7" t="s">
        <v>144</v>
      </c>
      <c r="C66" s="33" t="s">
        <v>274</v>
      </c>
      <c r="D66" s="36">
        <v>0</v>
      </c>
      <c r="F66" s="31">
        <f>ROUND(SUMIF(Определители!I6:I24,"=9",'Базовые цены с учетом расхода'!N6:N24),0)</f>
        <v>0</v>
      </c>
      <c r="G66" s="31"/>
      <c r="H66" s="31"/>
      <c r="I66" s="31"/>
      <c r="J66" s="32"/>
      <c r="K66" s="32"/>
      <c r="L66" s="31"/>
      <c r="N66" s="33" t="s">
        <v>333</v>
      </c>
    </row>
    <row r="67" spans="1:14" ht="10.5">
      <c r="A67" s="28">
        <v>61</v>
      </c>
      <c r="B67" s="7" t="s">
        <v>126</v>
      </c>
      <c r="C67" s="33" t="s">
        <v>274</v>
      </c>
      <c r="D67" s="36">
        <v>0</v>
      </c>
      <c r="F67" s="31">
        <f>ROUND(SUMIF(Определители!I6:I24,"=9",'Базовые цены с учетом расхода'!O6:O24),0)</f>
        <v>0</v>
      </c>
      <c r="G67" s="31"/>
      <c r="H67" s="31"/>
      <c r="I67" s="31"/>
      <c r="J67" s="32"/>
      <c r="K67" s="32"/>
      <c r="L67" s="31"/>
      <c r="N67" s="33" t="s">
        <v>334</v>
      </c>
    </row>
    <row r="68" spans="1:14" ht="10.5">
      <c r="A68" s="28">
        <v>62</v>
      </c>
      <c r="B68" s="7" t="s">
        <v>147</v>
      </c>
      <c r="C68" s="33" t="s">
        <v>282</v>
      </c>
      <c r="D68" s="36">
        <v>0</v>
      </c>
      <c r="F68" s="31">
        <f>ROUND((F65+F66+F67),0)</f>
        <v>0</v>
      </c>
      <c r="G68" s="31"/>
      <c r="H68" s="31"/>
      <c r="I68" s="31"/>
      <c r="J68" s="32"/>
      <c r="K68" s="32"/>
      <c r="L68" s="31"/>
      <c r="N68" s="33" t="s">
        <v>335</v>
      </c>
    </row>
    <row r="69" spans="1:14" ht="10.5">
      <c r="A69" s="28">
        <v>63</v>
      </c>
      <c r="B69" s="7" t="s">
        <v>148</v>
      </c>
      <c r="C69" s="33" t="s">
        <v>274</v>
      </c>
      <c r="D69" s="36">
        <v>0</v>
      </c>
      <c r="F69" s="31">
        <f>ROUND(SUMIF(Определители!I6:I24,"=:",'Базовые цены с учетом расхода'!B6:B24),0)</f>
        <v>0</v>
      </c>
      <c r="G69" s="31">
        <f>ROUND(SUMIF(Определители!I6:I24,"=:",'Базовые цены с учетом расхода'!C6:C24),0)</f>
        <v>0</v>
      </c>
      <c r="H69" s="31">
        <f>ROUND(SUMIF(Определители!I6:I24,"=:",'Базовые цены с учетом расхода'!D6:D24),0)</f>
        <v>0</v>
      </c>
      <c r="I69" s="31">
        <f>ROUND(SUMIF(Определители!I6:I24,"=:",'Базовые цены с учетом расхода'!E6:E24),0)</f>
        <v>0</v>
      </c>
      <c r="J69" s="32">
        <f>ROUND(SUMIF(Определители!I6:I24,"=:",'Базовые цены с учетом расхода'!I6:I24),8)</f>
        <v>0</v>
      </c>
      <c r="K69" s="32">
        <f>ROUND(SUMIF(Определители!I6:I24,"=:",'Базовые цены с учетом расхода'!K6:K24),8)</f>
        <v>0</v>
      </c>
      <c r="L69" s="31">
        <f>ROUND(SUMIF(Определители!I6:I24,"=:",'Базовые цены с учетом расхода'!F6:F24),0)</f>
        <v>0</v>
      </c>
      <c r="N69" s="33" t="s">
        <v>336</v>
      </c>
    </row>
    <row r="70" spans="1:14" ht="10.5">
      <c r="A70" s="28">
        <v>64</v>
      </c>
      <c r="B70" s="7" t="s">
        <v>124</v>
      </c>
      <c r="C70" s="33" t="s">
        <v>274</v>
      </c>
      <c r="D70" s="36">
        <v>0</v>
      </c>
      <c r="F70" s="31">
        <f>ROUND(SUMIF(Определители!I6:I24,"=:",'Базовые цены с учетом расхода'!H6:H24),0)</f>
        <v>0</v>
      </c>
      <c r="G70" s="31"/>
      <c r="H70" s="31"/>
      <c r="I70" s="31"/>
      <c r="J70" s="32"/>
      <c r="K70" s="32"/>
      <c r="L70" s="31"/>
      <c r="N70" s="33" t="s">
        <v>337</v>
      </c>
    </row>
    <row r="71" spans="1:14" ht="10.5">
      <c r="A71" s="28">
        <v>65</v>
      </c>
      <c r="B71" s="7" t="s">
        <v>144</v>
      </c>
      <c r="C71" s="33" t="s">
        <v>274</v>
      </c>
      <c r="D71" s="36">
        <v>0</v>
      </c>
      <c r="F71" s="31">
        <f>ROUND(SUMIF(Определители!I6:I24,"=:",'Базовые цены с учетом расхода'!N6:N24),0)</f>
        <v>0</v>
      </c>
      <c r="G71" s="31"/>
      <c r="H71" s="31"/>
      <c r="I71" s="31"/>
      <c r="J71" s="32"/>
      <c r="K71" s="32"/>
      <c r="L71" s="31"/>
      <c r="N71" s="33" t="s">
        <v>338</v>
      </c>
    </row>
    <row r="72" spans="1:14" ht="10.5">
      <c r="A72" s="28">
        <v>66</v>
      </c>
      <c r="B72" s="7" t="s">
        <v>126</v>
      </c>
      <c r="C72" s="33" t="s">
        <v>274</v>
      </c>
      <c r="D72" s="36">
        <v>0</v>
      </c>
      <c r="F72" s="31">
        <f>ROUND(SUMIF(Определители!I6:I24,"=:",'Базовые цены с учетом расхода'!O6:O24),0)</f>
        <v>0</v>
      </c>
      <c r="G72" s="31"/>
      <c r="H72" s="31"/>
      <c r="I72" s="31"/>
      <c r="J72" s="32"/>
      <c r="K72" s="32"/>
      <c r="L72" s="31"/>
      <c r="N72" s="33" t="s">
        <v>339</v>
      </c>
    </row>
    <row r="73" spans="1:14" ht="10.5">
      <c r="A73" s="28">
        <v>67</v>
      </c>
      <c r="B73" s="7" t="s">
        <v>149</v>
      </c>
      <c r="C73" s="33" t="s">
        <v>282</v>
      </c>
      <c r="D73" s="36">
        <v>0</v>
      </c>
      <c r="F73" s="31">
        <f>ROUND((F69+F71+F72),0)</f>
        <v>0</v>
      </c>
      <c r="G73" s="31"/>
      <c r="H73" s="31"/>
      <c r="I73" s="31"/>
      <c r="J73" s="32"/>
      <c r="K73" s="32"/>
      <c r="L73" s="31"/>
      <c r="N73" s="33" t="s">
        <v>340</v>
      </c>
    </row>
    <row r="74" spans="1:14" ht="10.5">
      <c r="A74" s="28">
        <v>68</v>
      </c>
      <c r="B74" s="7" t="s">
        <v>150</v>
      </c>
      <c r="C74" s="33" t="s">
        <v>274</v>
      </c>
      <c r="D74" s="36">
        <v>0</v>
      </c>
      <c r="F74" s="31">
        <f>ROUND(SUMIF(Определители!I6:I24,"=8",'Базовые цены с учетом расхода'!B6:B24),0)</f>
        <v>0</v>
      </c>
      <c r="G74" s="31">
        <f>ROUND(SUMIF(Определители!I6:I24,"=8",'Базовые цены с учетом расхода'!C6:C24),0)</f>
        <v>0</v>
      </c>
      <c r="H74" s="31">
        <f>ROUND(SUMIF(Определители!I6:I24,"=8",'Базовые цены с учетом расхода'!D6:D24),0)</f>
        <v>0</v>
      </c>
      <c r="I74" s="31">
        <f>ROUND(SUMIF(Определители!I6:I24,"=8",'Базовые цены с учетом расхода'!E6:E24),0)</f>
        <v>0</v>
      </c>
      <c r="J74" s="32">
        <f>ROUND(SUMIF(Определители!I6:I24,"=8",'Базовые цены с учетом расхода'!I6:I24),8)</f>
        <v>0</v>
      </c>
      <c r="K74" s="32">
        <f>ROUND(SUMIF(Определители!I6:I24,"=8",'Базовые цены с учетом расхода'!K6:K24),8)</f>
        <v>0</v>
      </c>
      <c r="L74" s="31">
        <f>ROUND(SUMIF(Определители!I6:I24,"=8",'Базовые цены с учетом расхода'!F6:F24),0)</f>
        <v>0</v>
      </c>
      <c r="N74" s="33" t="s">
        <v>341</v>
      </c>
    </row>
    <row r="75" spans="1:14" ht="10.5">
      <c r="A75" s="28">
        <v>69</v>
      </c>
      <c r="B75" s="7" t="s">
        <v>124</v>
      </c>
      <c r="C75" s="33" t="s">
        <v>274</v>
      </c>
      <c r="D75" s="36">
        <v>0</v>
      </c>
      <c r="F75" s="31">
        <f>ROUND(SUMIF(Определители!I6:I24,"=8",'Базовые цены с учетом расхода'!H6:H24),0)</f>
        <v>0</v>
      </c>
      <c r="G75" s="31"/>
      <c r="H75" s="31"/>
      <c r="I75" s="31"/>
      <c r="J75" s="32"/>
      <c r="K75" s="32"/>
      <c r="L75" s="31"/>
      <c r="N75" s="33" t="s">
        <v>342</v>
      </c>
    </row>
    <row r="76" spans="1:14" ht="10.5">
      <c r="A76" s="28">
        <v>70</v>
      </c>
      <c r="B76" s="7" t="s">
        <v>151</v>
      </c>
      <c r="C76" s="33" t="s">
        <v>282</v>
      </c>
      <c r="D76" s="36">
        <v>0</v>
      </c>
      <c r="F76" s="31">
        <f>ROUND((F17+F27+F34+F39+F47+F52+F57+F64+F68+F73+F74),0)</f>
        <v>120268</v>
      </c>
      <c r="G76" s="31">
        <f>ROUND((G17+G27+G34+G39+G47+G52+G57+G64+G68+G73+G74),0)</f>
        <v>0</v>
      </c>
      <c r="H76" s="31">
        <f>ROUND((H17+H27+H34+H39+H47+H52+H57+H64+H68+H73+H74),0)</f>
        <v>0</v>
      </c>
      <c r="I76" s="31">
        <f>ROUND((I17+I27+I34+I39+I47+I52+I57+I64+I68+I73+I74),0)</f>
        <v>0</v>
      </c>
      <c r="J76" s="32">
        <f>ROUND((J17+J27+J34+J39+J47+J52+J57+J64+J68+J73+J74),8)</f>
        <v>0</v>
      </c>
      <c r="K76" s="32">
        <f>ROUND((K17+K27+K34+K39+K47+K52+K57+K64+K68+K73+K74),8)</f>
        <v>0</v>
      </c>
      <c r="L76" s="31">
        <f>ROUND((L17+L27+L34+L39+L47+L52+L57+L64+L68+L73+L74),0)</f>
        <v>0</v>
      </c>
      <c r="N76" s="33" t="s">
        <v>343</v>
      </c>
    </row>
    <row r="77" spans="1:14" ht="10.5">
      <c r="A77" s="28">
        <v>71</v>
      </c>
      <c r="B77" s="7" t="s">
        <v>152</v>
      </c>
      <c r="C77" s="33" t="s">
        <v>282</v>
      </c>
      <c r="D77" s="36">
        <v>0</v>
      </c>
      <c r="F77" s="31">
        <f>ROUND((F23+F31+F36+F43+F49+F54+F61+F70+F75),0)</f>
        <v>0</v>
      </c>
      <c r="G77" s="31"/>
      <c r="H77" s="31"/>
      <c r="I77" s="31"/>
      <c r="J77" s="32"/>
      <c r="K77" s="32"/>
      <c r="L77" s="31"/>
      <c r="N77" s="33" t="s">
        <v>344</v>
      </c>
    </row>
    <row r="78" spans="1:14" ht="10.5">
      <c r="A78" s="28">
        <v>72</v>
      </c>
      <c r="B78" s="7" t="s">
        <v>153</v>
      </c>
      <c r="C78" s="33" t="s">
        <v>282</v>
      </c>
      <c r="D78" s="36">
        <v>0</v>
      </c>
      <c r="F78" s="31">
        <f>ROUND((F24+F32+F37+F44+F50+F55+F62+F66+F71),0)</f>
        <v>13412</v>
      </c>
      <c r="G78" s="31"/>
      <c r="H78" s="31"/>
      <c r="I78" s="31"/>
      <c r="J78" s="32"/>
      <c r="K78" s="32"/>
      <c r="L78" s="31"/>
      <c r="N78" s="33" t="s">
        <v>345</v>
      </c>
    </row>
    <row r="79" spans="1:14" ht="10.5">
      <c r="A79" s="28">
        <v>73</v>
      </c>
      <c r="B79" s="7" t="s">
        <v>154</v>
      </c>
      <c r="C79" s="33" t="s">
        <v>282</v>
      </c>
      <c r="D79" s="36">
        <v>0</v>
      </c>
      <c r="F79" s="31">
        <f>ROUND((F25+F33+F38+F45+F51+F56+F63+F67+F72),0)</f>
        <v>9328</v>
      </c>
      <c r="G79" s="31"/>
      <c r="H79" s="31"/>
      <c r="I79" s="31"/>
      <c r="J79" s="32"/>
      <c r="K79" s="32"/>
      <c r="L79" s="31"/>
      <c r="N79" s="33" t="s">
        <v>346</v>
      </c>
    </row>
    <row r="80" spans="1:14" ht="10.5">
      <c r="A80" s="28">
        <v>74</v>
      </c>
      <c r="B80" s="7" t="s">
        <v>155</v>
      </c>
      <c r="C80" s="33" t="s">
        <v>347</v>
      </c>
      <c r="D80" s="36">
        <v>0</v>
      </c>
      <c r="F80" s="31">
        <f>ROUND(SUM('Базовые цены с учетом расхода'!X6:X24),0)</f>
        <v>0</v>
      </c>
      <c r="G80" s="31"/>
      <c r="H80" s="31"/>
      <c r="I80" s="31"/>
      <c r="J80" s="32"/>
      <c r="K80" s="32"/>
      <c r="L80" s="31">
        <f>ROUND(SUM('Базовые цены с учетом расхода'!X6:X24),0)</f>
        <v>0</v>
      </c>
      <c r="N80" s="33" t="s">
        <v>348</v>
      </c>
    </row>
    <row r="81" spans="1:14" ht="10.5">
      <c r="A81" s="28">
        <v>75</v>
      </c>
      <c r="B81" s="7" t="s">
        <v>156</v>
      </c>
      <c r="C81" s="33" t="s">
        <v>347</v>
      </c>
      <c r="D81" s="36">
        <v>0</v>
      </c>
      <c r="F81" s="31">
        <f>ROUND(SUM('Базовые цены с учетом расхода'!C6:C24),0)</f>
        <v>9644</v>
      </c>
      <c r="G81" s="31"/>
      <c r="H81" s="31"/>
      <c r="I81" s="31"/>
      <c r="J81" s="32"/>
      <c r="K81" s="32"/>
      <c r="L81" s="31"/>
      <c r="N81" s="33" t="s">
        <v>349</v>
      </c>
    </row>
    <row r="82" spans="1:14" ht="10.5">
      <c r="A82" s="28">
        <v>76</v>
      </c>
      <c r="B82" s="7" t="s">
        <v>157</v>
      </c>
      <c r="C82" s="33" t="s">
        <v>347</v>
      </c>
      <c r="D82" s="36">
        <v>0</v>
      </c>
      <c r="F82" s="31">
        <f>ROUND(SUM('Базовые цены с учетом расхода'!E6:E24),0)</f>
        <v>2848</v>
      </c>
      <c r="G82" s="31"/>
      <c r="H82" s="31"/>
      <c r="I82" s="31"/>
      <c r="J82" s="32"/>
      <c r="K82" s="32"/>
      <c r="L82" s="31"/>
      <c r="N82" s="33" t="s">
        <v>350</v>
      </c>
    </row>
    <row r="83" spans="1:14" ht="10.5">
      <c r="A83" s="28">
        <v>77</v>
      </c>
      <c r="B83" s="7" t="s">
        <v>158</v>
      </c>
      <c r="C83" s="33" t="s">
        <v>351</v>
      </c>
      <c r="D83" s="36">
        <v>0</v>
      </c>
      <c r="F83" s="31">
        <f>ROUND((F81+F82),0)</f>
        <v>12492</v>
      </c>
      <c r="G83" s="31"/>
      <c r="H83" s="31"/>
      <c r="I83" s="31"/>
      <c r="J83" s="32"/>
      <c r="K83" s="32"/>
      <c r="L83" s="31"/>
      <c r="N83" s="33" t="s">
        <v>352</v>
      </c>
    </row>
    <row r="84" spans="1:14" ht="10.5">
      <c r="A84" s="28">
        <v>78</v>
      </c>
      <c r="B84" s="7" t="s">
        <v>159</v>
      </c>
      <c r="C84" s="33" t="s">
        <v>347</v>
      </c>
      <c r="D84" s="36">
        <v>0</v>
      </c>
      <c r="F84" s="31"/>
      <c r="G84" s="31"/>
      <c r="H84" s="31"/>
      <c r="I84" s="31"/>
      <c r="J84" s="32">
        <f>ROUND(SUM('Базовые цены с учетом расхода'!I6:I24),8)</f>
        <v>847.68669</v>
      </c>
      <c r="K84" s="32"/>
      <c r="L84" s="31"/>
      <c r="N84" s="33" t="s">
        <v>353</v>
      </c>
    </row>
    <row r="85" spans="1:14" ht="10.5">
      <c r="A85" s="28">
        <v>79</v>
      </c>
      <c r="B85" s="7" t="s">
        <v>160</v>
      </c>
      <c r="C85" s="33" t="s">
        <v>347</v>
      </c>
      <c r="D85" s="36">
        <v>0</v>
      </c>
      <c r="F85" s="31"/>
      <c r="G85" s="31"/>
      <c r="H85" s="31"/>
      <c r="I85" s="31"/>
      <c r="J85" s="32">
        <f>ROUND(SUM('Базовые цены с учетом расхода'!K6:K24),8)</f>
        <v>233.58237</v>
      </c>
      <c r="K85" s="32"/>
      <c r="L85" s="31"/>
      <c r="N85" s="33" t="s">
        <v>354</v>
      </c>
    </row>
    <row r="86" spans="1:14" ht="10.5">
      <c r="A86" s="28">
        <v>80</v>
      </c>
      <c r="B86" s="7" t="s">
        <v>161</v>
      </c>
      <c r="C86" s="33" t="s">
        <v>351</v>
      </c>
      <c r="D86" s="36">
        <v>0</v>
      </c>
      <c r="F86" s="31"/>
      <c r="G86" s="31"/>
      <c r="H86" s="31"/>
      <c r="I86" s="31"/>
      <c r="J86" s="32">
        <f>ROUND((J84+J85),8)</f>
        <v>1081.26906</v>
      </c>
      <c r="K86" s="32"/>
      <c r="L86" s="31"/>
      <c r="N86" s="33" t="s">
        <v>355</v>
      </c>
    </row>
    <row r="87" spans="1:14" ht="10.5">
      <c r="A87" s="28">
        <v>81</v>
      </c>
      <c r="B87" s="7" t="s">
        <v>162</v>
      </c>
      <c r="C87" s="33" t="s">
        <v>356</v>
      </c>
      <c r="D87" s="36">
        <v>4.72</v>
      </c>
      <c r="F87" s="31">
        <f>ROUND((F76)*D87,0)</f>
        <v>567665</v>
      </c>
      <c r="G87" s="31"/>
      <c r="H87" s="31"/>
      <c r="I87" s="31"/>
      <c r="J87" s="32"/>
      <c r="K87" s="32"/>
      <c r="L87" s="31"/>
      <c r="N87" s="33" t="s">
        <v>357</v>
      </c>
    </row>
    <row r="88" spans="1:14" ht="10.5">
      <c r="A88" s="28">
        <v>82</v>
      </c>
      <c r="B88" s="7" t="s">
        <v>163</v>
      </c>
      <c r="C88" s="33" t="s">
        <v>358</v>
      </c>
      <c r="D88" s="36">
        <v>18</v>
      </c>
      <c r="F88" s="31">
        <f>ROUND((F87)*D88/100,0)</f>
        <v>102180</v>
      </c>
      <c r="G88" s="31"/>
      <c r="H88" s="31"/>
      <c r="I88" s="31"/>
      <c r="J88" s="32"/>
      <c r="K88" s="32"/>
      <c r="L88" s="31"/>
      <c r="N88" s="33" t="s">
        <v>359</v>
      </c>
    </row>
    <row r="89" spans="1:14" ht="10.5">
      <c r="A89" s="28">
        <v>83</v>
      </c>
      <c r="B89" s="7" t="s">
        <v>164</v>
      </c>
      <c r="C89" s="33" t="s">
        <v>351</v>
      </c>
      <c r="D89" s="36">
        <v>0</v>
      </c>
      <c r="F89" s="31">
        <f>ROUND((F87+F88),0)</f>
        <v>669845</v>
      </c>
      <c r="G89" s="31"/>
      <c r="H89" s="31"/>
      <c r="I89" s="31"/>
      <c r="J89" s="32"/>
      <c r="K89" s="32"/>
      <c r="L89" s="31"/>
      <c r="N89" s="33" t="s">
        <v>360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2012-04-25T09:06:00Z</dcterms:created>
  <dcterms:modified xsi:type="dcterms:W3CDTF">2012-08-27T16:26:08Z</dcterms:modified>
  <cp:category/>
  <cp:version/>
  <cp:contentType/>
  <cp:contentStatus/>
</cp:coreProperties>
</file>