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74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<sst xmlns="http://schemas.openxmlformats.org/spreadsheetml/2006/main" count="968" uniqueCount="220">
  <si>
    <t xml:space="preserve">                                                                                                     «УТВЕРЖДАЮ»</t>
  </si>
  <si>
    <t>РАСЧЕТ ИНДЕКСА</t>
  </si>
  <si>
    <t>ИЗМЕНЕНИЯ СМЕТНОЙ СТОИМОСТИ СТРОИТЕЛЬНО-МОНТАЖНЫХ РАБОТ</t>
  </si>
  <si>
    <t>Составлен в текущем уровне цен</t>
  </si>
  <si>
    <t>Индекс изменения сметной стоимости рассчитан на основании МДС 81-35.2004г.</t>
  </si>
  <si>
    <t>Постановление Госстроя России № 15/1 от 05.03.2004</t>
  </si>
  <si>
    <t>Структура сметной стоимости строительно-монтажных работ в базисном уровне цен 2000г.</t>
  </si>
  <si>
    <t>всего. руб.</t>
  </si>
  <si>
    <t>№ наимен. смет</t>
  </si>
  <si>
    <t>в том числе</t>
  </si>
  <si>
    <t>материалы</t>
  </si>
  <si>
    <t>сметная</t>
  </si>
  <si>
    <t>отпускная</t>
  </si>
  <si>
    <t>трансп. расходы</t>
  </si>
  <si>
    <t>загот.-склад. расходы</t>
  </si>
  <si>
    <t>трансп. грунта</t>
  </si>
  <si>
    <t>оплата труда</t>
  </si>
  <si>
    <t>механизмы</t>
  </si>
  <si>
    <t>накладные расходы</t>
  </si>
  <si>
    <t>затраты труда</t>
  </si>
  <si>
    <t>оплата труда механ./затр. труд.механ.</t>
  </si>
  <si>
    <t>структ. СМР</t>
  </si>
  <si>
    <t>Затраты, связанные с переходом на рыночные отношения</t>
  </si>
  <si>
    <t>1.   Материальные ресурсы по отпускным ценам</t>
  </si>
  <si>
    <t>№ п/п</t>
  </si>
  <si>
    <t>Код ресурса</t>
  </si>
  <si>
    <t>Наименование</t>
  </si>
  <si>
    <t>Ед. изм.</t>
  </si>
  <si>
    <t>Кол-во ед.</t>
  </si>
  <si>
    <t>Отпускная стоимость в текущих ценах (руб.)</t>
  </si>
  <si>
    <t>на ед.изм.</t>
  </si>
  <si>
    <t>общая</t>
  </si>
  <si>
    <t>Кислород технический: газообразный</t>
  </si>
  <si>
    <t>Краски: масляные земляные МА-0115: мумия, сурик железный</t>
  </si>
  <si>
    <t>Олифа: комбинированная: К-3</t>
  </si>
  <si>
    <t>Проволока: сварочная легированная диаметром, мм: 4</t>
  </si>
  <si>
    <t>Электроды: диаметром 5 мм Э42А</t>
  </si>
  <si>
    <t>Ацетилен газообразный технический</t>
  </si>
  <si>
    <t>Очес льняной</t>
  </si>
  <si>
    <t>Ветошь</t>
  </si>
  <si>
    <t>Трубы стальные сварные водогазопроводные с резьбой ГОСТ 3262-75: оцинкованные обыкновенные диаметр условного прохода 32 мм, толщина стенки 3,2 мм</t>
  </si>
  <si>
    <t>Вентили проходные муфтовые латунные 15Б3р для воды, давлением 1МПа (10 кгс/см2), диаметром, мм: 32</t>
  </si>
  <si>
    <t>Вода</t>
  </si>
  <si>
    <t>т</t>
  </si>
  <si>
    <t>м3</t>
  </si>
  <si>
    <t>кг</t>
  </si>
  <si>
    <t>м</t>
  </si>
  <si>
    <t>шт.</t>
  </si>
  <si>
    <t>Итого по 1 разделу:</t>
  </si>
  <si>
    <t xml:space="preserve">           Текущие транспортные затраты по перевозке строительных материалов, изделий и </t>
  </si>
  <si>
    <t xml:space="preserve">           конструкций</t>
  </si>
  <si>
    <t>х</t>
  </si>
  <si>
    <t>руб.</t>
  </si>
  <si>
    <t xml:space="preserve">           Текущие заготовительно-складские расходы по строительным материалам, изделиям и </t>
  </si>
  <si>
    <t xml:space="preserve">            конструкциям</t>
  </si>
  <si>
    <t>и автотранспортных средств</t>
  </si>
  <si>
    <t xml:space="preserve">текущая стоимость эксплуатации строительных машин </t>
  </si>
  <si>
    <t>:</t>
  </si>
  <si>
    <t>оплата труда основных рабочих по смете по итогу прямых затрат;</t>
  </si>
  <si>
    <t>затраты труда основных рабочих по смете по итогу прямых затрат</t>
  </si>
  <si>
    <t>чел.-час-</t>
  </si>
  <si>
    <t>руб.-</t>
  </si>
  <si>
    <t xml:space="preserve">часовая тарифная ставка рабочего 1-го разряда в базе 2000г. </t>
  </si>
  <si>
    <t xml:space="preserve">       тарифный коэффициент к 1 разряду по смете</t>
  </si>
  <si>
    <t>Определение фонда оплаты труда основных рабочих в текущем уровне цен:</t>
  </si>
  <si>
    <t>(1987 час / 12 мес.)</t>
  </si>
  <si>
    <t xml:space="preserve">час – баланс рабочего времени в месяц в 2009г. при 40-часовой рабочей неделе </t>
  </si>
  <si>
    <t xml:space="preserve">– коэффициент перевода базовой заработной платы </t>
  </si>
  <si>
    <t>+</t>
  </si>
  <si>
    <t>сметная прибыль</t>
  </si>
  <si>
    <t>-базисные сметные затраты по отвозке</t>
  </si>
  <si>
    <t>-индекс на перевозку грузов к справочным базовым тарифам</t>
  </si>
  <si>
    <t>(Локальный ресурсный сметный расчет)</t>
  </si>
  <si>
    <t xml:space="preserve">         Определение тарифного коэффициента:</t>
  </si>
  <si>
    <t>х  (</t>
  </si>
  <si>
    <t>=</t>
  </si>
  <si>
    <t>(</t>
  </si>
  <si>
    <t>) х</t>
  </si>
  <si>
    <t>ИТОГО:</t>
  </si>
  <si>
    <t>4.    Транспортировка грузов автомобилями-самосвалами</t>
  </si>
  <si>
    <t xml:space="preserve">5.    Затраты на эксплуатацию строительных машин и механизмов </t>
  </si>
  <si>
    <t>7.    Накладные расходы (МДС 81-33.2004)</t>
  </si>
  <si>
    <r>
      <t>8.</t>
    </r>
    <r>
      <rPr>
        <b/>
        <sz val="7"/>
        <color indexed="8"/>
        <rFont val="Times New Roman"/>
        <family val="1"/>
      </rPr>
      <t xml:space="preserve">       </t>
    </r>
    <r>
      <rPr>
        <b/>
        <sz val="11"/>
        <color indexed="8"/>
        <rFont val="Times New Roman"/>
        <family val="1"/>
      </rPr>
      <t xml:space="preserve">Сметная прибыль </t>
    </r>
    <r>
      <rPr>
        <sz val="11"/>
        <color indexed="8"/>
        <rFont val="Times New Roman"/>
        <family val="1"/>
      </rPr>
      <t>(МДС 81-25.2001)</t>
    </r>
  </si>
  <si>
    <t>9.     НДС 18% (закон РФ № 117-ФЗ от 07.07.2003 г.)</t>
  </si>
  <si>
    <t>Итого с НДС</t>
  </si>
  <si>
    <t xml:space="preserve">       Индекс удорожания без НДС</t>
  </si>
  <si>
    <t xml:space="preserve">       Индекс удорожания с НДС</t>
  </si>
  <si>
    <t>Примечание:</t>
  </si>
  <si>
    <t xml:space="preserve">В расчете индекса изменения сметной стоимости СМР стоимость электроэнергии </t>
  </si>
  <si>
    <t xml:space="preserve">       в текущем уровне цен не учтена.</t>
  </si>
  <si>
    <t>Приложение:</t>
  </si>
  <si>
    <t xml:space="preserve">               Проверил: инженер-сметчик_________________________________/__________________/</t>
  </si>
  <si>
    <t xml:space="preserve">х </t>
  </si>
  <si>
    <t>С411-0001</t>
  </si>
  <si>
    <t>м2</t>
  </si>
  <si>
    <t xml:space="preserve">руб. – фактический фонд оплаты труда в текущем уровне цен </t>
  </si>
  <si>
    <t>С101-0540</t>
  </si>
  <si>
    <t>С101-0811</t>
  </si>
  <si>
    <t>С101-0812</t>
  </si>
  <si>
    <t>С101-1522</t>
  </si>
  <si>
    <t>С101-1735</t>
  </si>
  <si>
    <t>С101-1838</t>
  </si>
  <si>
    <t>С101-1876</t>
  </si>
  <si>
    <t>С104-0088</t>
  </si>
  <si>
    <t>С104-0525</t>
  </si>
  <si>
    <t>С104-9001-7</t>
  </si>
  <si>
    <t>С300-0039</t>
  </si>
  <si>
    <t>С300-9002-259</t>
  </si>
  <si>
    <t>С517-0301</t>
  </si>
  <si>
    <t>С541-0063</t>
  </si>
  <si>
    <t>С541-0064</t>
  </si>
  <si>
    <t>Лента стальная упаковочная, мягкая, нормальной точности 0,7х20-50 мм (ГОСТ 3560-73)</t>
  </si>
  <si>
    <t>Проволока: стальная низкоуглеродистая разного назначения оцинкованная диаметром, мм: 1,1</t>
  </si>
  <si>
    <t>Проволока: стальная низкоуглеродистая разного назначения оцинкованная диаметром, мм: 1,6</t>
  </si>
  <si>
    <t>Винты: самонарезающие: СМ1-35</t>
  </si>
  <si>
    <t>Клей: ПВА</t>
  </si>
  <si>
    <t>Сталь оцинкованная листовая (ГОСТ 7118) толщиной листа в мм: 0,8</t>
  </si>
  <si>
    <t>Ткань стеклянная конструкционная: Т-10, Т-10п (ГОСТ 19170-73*)</t>
  </si>
  <si>
    <t>Теплоизоляционные изделия &lt;URSA&gt;: Маты М15Б с бумагой</t>
  </si>
  <si>
    <t>Стеклопластик рулонный (ТУ 6-11-145) для наружных работ (водонепроницаемый): РСТ-295-МФ</t>
  </si>
  <si>
    <t>Болты с гайками и шайбами для санитарно-технических работ, диаметром, мм: 12</t>
  </si>
  <si>
    <t>Секции водоподогревателя  разъемные с калачом: № 10, поверхность нагрева секции, м2 6,9</t>
  </si>
  <si>
    <t>Листы алюминиевые марки АД1Н,толщиной 1 мм</t>
  </si>
  <si>
    <t>Прокладки из паронита марки ПМБ (ГOCT 481-80), толщиной 1 мм, диаметром, мм: 50</t>
  </si>
  <si>
    <t>Прокладки из паронита марки ПМБ (ГOCT 481-80), толщиной 1 мм, диаметром, мм: 100</t>
  </si>
  <si>
    <t>1000 м2</t>
  </si>
  <si>
    <t>1000 шт.</t>
  </si>
  <si>
    <r>
      <t xml:space="preserve">                                                                       __________________/</t>
    </r>
    <r>
      <rPr>
        <sz val="12"/>
        <color indexed="8"/>
        <rFont val="Times New Roman"/>
        <family val="1"/>
      </rPr>
      <t>_______________</t>
    </r>
    <r>
      <rPr>
        <sz val="12"/>
        <color indexed="8"/>
        <rFont val="Times New Roman"/>
        <family val="1"/>
      </rPr>
      <t>/</t>
    </r>
  </si>
  <si>
    <t>С101-0324</t>
  </si>
  <si>
    <t>С101-0388</t>
  </si>
  <si>
    <t>С101-0628</t>
  </si>
  <si>
    <t>С101-0807</t>
  </si>
  <si>
    <t>С101-1601</t>
  </si>
  <si>
    <t>С101-1602</t>
  </si>
  <si>
    <t>С101-1669</t>
  </si>
  <si>
    <t>С103-0052</t>
  </si>
  <si>
    <t>С300-0040</t>
  </si>
  <si>
    <t>С300-0968</t>
  </si>
  <si>
    <t>С300-1176</t>
  </si>
  <si>
    <t>С300-1317-3</t>
  </si>
  <si>
    <t>С300-1319</t>
  </si>
  <si>
    <t>С300-9002-71</t>
  </si>
  <si>
    <t>С402-0002</t>
  </si>
  <si>
    <t>Известь строительная негашеная: хлорная марки: А</t>
  </si>
  <si>
    <t>Болты с гайками и шайбами для санитарно-технических работ, диаметром, мм: 16</t>
  </si>
  <si>
    <t>Фланцы стальные плоские приварные из стали ВСт3сп2, ВСт3сп3; давлением 1,0 МПа (10 кгс/см2), диаметром, мм: 80</t>
  </si>
  <si>
    <t>Задвижки параллельные фланцевые с выдвижным шпинделем, для воды и пара давлением 1 МПа (10 кгс/см2), 30ч6бр диаметром, мм: 80</t>
  </si>
  <si>
    <t>Трубопроводы из стальных электросварных труб для отопления и водоснабжения: наружный диаметр 32 мм, толщина стенки 2 мм</t>
  </si>
  <si>
    <t>Трубопроводы из стальных электросварных труб для отопления и водоснабжения: наружный диаметр 89 мм, толщина стенки 3,5 мм</t>
  </si>
  <si>
    <t>Раствор готовый кладочный цементный, марка 50</t>
  </si>
  <si>
    <t>врезке,установке задвижки,гидравлическому испытанию;</t>
  </si>
  <si>
    <t xml:space="preserve"> руб. – часовая тарифная ставка рабочего </t>
  </si>
  <si>
    <t>разряда в базе 2001 г.</t>
  </si>
  <si>
    <t>где:</t>
  </si>
  <si>
    <t xml:space="preserve">          (разряд работ </t>
  </si>
  <si>
    <t xml:space="preserve">) в базовую заработную плату </t>
  </si>
  <si>
    <t xml:space="preserve">по локальной смете </t>
  </si>
  <si>
    <t xml:space="preserve">                                                   "Замена секций бойлера"</t>
  </si>
  <si>
    <t>Локальная смета</t>
  </si>
  <si>
    <t>Локальный ресурсный расчет к Локальной смете</t>
  </si>
  <si>
    <t>С101-0020</t>
  </si>
  <si>
    <t>С101-1292</t>
  </si>
  <si>
    <t>С101-1757</t>
  </si>
  <si>
    <t>С103-0401</t>
  </si>
  <si>
    <t>С113-0079</t>
  </si>
  <si>
    <t>С300-0041</t>
  </si>
  <si>
    <t>С300-0969</t>
  </si>
  <si>
    <t>С300-0971</t>
  </si>
  <si>
    <t>С300-0986</t>
  </si>
  <si>
    <t>С300-0990</t>
  </si>
  <si>
    <t>С300-1163</t>
  </si>
  <si>
    <t>С300-1177</t>
  </si>
  <si>
    <t>С300-1179</t>
  </si>
  <si>
    <t>С300-1223-1</t>
  </si>
  <si>
    <t>С300-9002-74</t>
  </si>
  <si>
    <t>С300-9002-894</t>
  </si>
  <si>
    <t>С300-9002-1225</t>
  </si>
  <si>
    <t>С541-0065</t>
  </si>
  <si>
    <t>С541-0067</t>
  </si>
  <si>
    <t>Асбестовый картон общего назначения (КАОН-1) толщиной, мм: 2</t>
  </si>
  <si>
    <t>Уайт-спирит</t>
  </si>
  <si>
    <t>Трубы стальные бесшовные, горячедеформированные со снятой фаской из стали марок 15, 20, 25 группы В ГОСТ 8731-74, ГОСТ 8732-78: наружный диаметр 108 мм, толщина стенки 4 мм</t>
  </si>
  <si>
    <t>Лак: битумный БТ-577</t>
  </si>
  <si>
    <t>Болты с гайками и шайбами для санитарно-технических работ, диаметром, мм: 20 - 22</t>
  </si>
  <si>
    <t>Фланцы стальные плоские приварные из стали ВСт3сп2, ВСт3сп3; давлением 1,0 МПа (10 кгс/см2), диаметром, мм: 100</t>
  </si>
  <si>
    <t>Фланцы стальные плоские приварные из стали ВСт3сп2, ВСт3сп3; давлением 1,0 МПа (10 кгс/см2), диаметром, мм: 150</t>
  </si>
  <si>
    <t>Фланцы стальные плоские приварные из стали ВСт3сп2, ВСт3сп3; давлением 1,6 МПа (16 кгс/см2), диаметром, мм: 100</t>
  </si>
  <si>
    <t>Фланцы стальные плоские приварные из стали ВСт3сп2, ВСт3сп3; давлением 1,6 МПа (16 кгс/см2), диаметром, мм: 250</t>
  </si>
  <si>
    <t>Грязевики из стальных труб и толстолистовой стали, наружным диаметром: входного патрубка 273 мм, корпуса 530 мм</t>
  </si>
  <si>
    <t>Задвижки параллельные фланцевые с выдвижным шпинделем, для воды и пара давлением 1 МПа (10 кгс/см2), 30ч6бр диаметром, мм: 100</t>
  </si>
  <si>
    <t>Задвижки параллельные фланцевые с выдвижным шпинделем, для воды и пара давлением 1 МПа (10 кгс/см2), 30ч6бр диаметром, мм: 150</t>
  </si>
  <si>
    <t>Манометры общего назначения с трехходовым краном: ОБМ1-160</t>
  </si>
  <si>
    <t>Вентили проходные муфтовые 15Б1п для воды и пара, давлением 1,6 МПа (16 кгс/см2), диаметром, мм: 15</t>
  </si>
  <si>
    <t>Клапаны обратные 16ч6бр давлением 1.6МПа (16 кгс/см2), диаметром, мм: 100</t>
  </si>
  <si>
    <t>Обвязки котлов, водоподогревателей и насосов из стальных водогазопроводных, электросварных и бесшовных труб с фланцами, диаметром, мм: 159х4,5</t>
  </si>
  <si>
    <t>Прокладки из паронита марки ПМБ (ГOCT 481-80), толщиной 1 мм, диаметром, мм: 150</t>
  </si>
  <si>
    <t>Прокладки из паронита марки ПМБ (ГOCT 481-80), толщиной 1 мм, диаметром, мм: 300</t>
  </si>
  <si>
    <t>комплект</t>
  </si>
  <si>
    <t xml:space="preserve">0,95(95%)-норматив накладных расходов по окраске. </t>
  </si>
  <si>
    <t>) =</t>
  </si>
  <si>
    <t xml:space="preserve">0,47(47%)-норматив накладных расходов по окраске. </t>
  </si>
  <si>
    <t xml:space="preserve">       1,15(115%)-норматив накладных расходов по смене секций,прокладке трубопроводов;</t>
  </si>
  <si>
    <t>0,74(74%)-норматив накладных расходов по разборке трубопроводов, снятию задвижек;</t>
  </si>
  <si>
    <t>0,9(90%)-норматив накладных расходов по устройству изоляции, смене вентилей;</t>
  </si>
  <si>
    <t xml:space="preserve">       0,71(71%)-норматив сметной прибыли по смене секций,прокладке трубопроводов;</t>
  </si>
  <si>
    <t>0,50(50%)-норматив сметной прибыли по разборке трубопроводов, снятию задвижек;</t>
  </si>
  <si>
    <t xml:space="preserve">0,6(60%)-норматив сметной прибыли по устройству изоляции,смене вентилей; </t>
  </si>
  <si>
    <t xml:space="preserve">                                                                      «______»___________________ 201__г.                                                                      </t>
  </si>
  <si>
    <t>(строительный Справочник )</t>
  </si>
  <si>
    <t>6.   Фонд оплаты труда основных рабочих принят по МВК ПРОТОКОЛУ</t>
  </si>
  <si>
    <t>что соответствует разряду работ по(Стройкомплекс)</t>
  </si>
  <si>
    <t xml:space="preserve">        (Стройкомплекс)</t>
  </si>
  <si>
    <t>средний разряд (Стройкомплекс)</t>
  </si>
  <si>
    <t>-</t>
  </si>
  <si>
    <t>х (</t>
  </si>
  <si>
    <t xml:space="preserve">       Предельный коэффициент по протоколу           3,85</t>
  </si>
  <si>
    <r>
      <t>2.</t>
    </r>
    <r>
      <rPr>
        <b/>
        <sz val="7"/>
        <color indexed="8"/>
        <rFont val="Times New Roman"/>
        <family val="1"/>
      </rPr>
      <t xml:space="preserve">       </t>
    </r>
    <r>
      <rPr>
        <b/>
        <sz val="12"/>
        <color indexed="8"/>
        <rFont val="Times New Roman"/>
        <family val="1"/>
      </rPr>
      <t xml:space="preserve">Транспортные расходы </t>
    </r>
    <r>
      <rPr>
        <sz val="11"/>
        <color indexed="8"/>
        <rFont val="Times New Roman"/>
        <family val="1"/>
      </rPr>
      <t xml:space="preserve"> (Стройкомплекс)</t>
    </r>
  </si>
  <si>
    <r>
      <t>3.</t>
    </r>
    <r>
      <rPr>
        <b/>
        <sz val="7"/>
        <color indexed="8"/>
        <rFont val="Times New Roman"/>
        <family val="1"/>
      </rPr>
      <t xml:space="preserve">       </t>
    </r>
    <r>
      <rPr>
        <b/>
        <sz val="11"/>
        <color indexed="8"/>
        <rFont val="Times New Roman"/>
        <family val="1"/>
      </rPr>
      <t xml:space="preserve">Заготовительно-складские расходы </t>
    </r>
    <r>
      <rPr>
        <sz val="11"/>
        <color indexed="8"/>
        <rFont val="Times New Roman"/>
        <family val="1"/>
      </rPr>
      <t>(Стройкомплекс)</t>
    </r>
  </si>
  <si>
    <t xml:space="preserve">                Проверил:_________________________________________________/__________________/  </t>
  </si>
  <si>
    <t xml:space="preserve">              Составил: инженер-сметчик________________________________/__________________/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</si>
</sst>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&quot; &quot;???/???"/>
    <numFmt numFmtId="169" formatCode="#,##0.00_р_.;[Red]#,##0.00_р_."/>
    <numFmt numFmtId="170" formatCode="[$-FC19]d\ mmmm\ yyyy\ &quot;г.&quot;"/>
    <numFmt numFmtId="171" formatCode="General;\-General;"/>
    <numFmt numFmtId="172" formatCode="#,##0.00;\-#,##0.00;"/>
    <numFmt numFmtId="173" formatCode="#,##0.00;[Red]#,##0.00"/>
    <numFmt numFmtId="174" formatCode="0.00;[Red]0.00"/>
    <numFmt numFmtId="175" formatCode="0.000;[Red]0.000"/>
    <numFmt numFmtId="176" formatCode="#,##0.00000;[Red]#,##0.00000"/>
    <numFmt numFmtId="177" formatCode="0.00000000;[Red]0.00000000"/>
    <numFmt numFmtId="178" formatCode="#,##0.0000000_р_.;[Red]#,##0.0000000_р_."/>
    <numFmt numFmtId="179" formatCode="#,##0.000;[Red]#,##0.000"/>
    <numFmt numFmtId="180" formatCode="0.000000000;[Red]0.000000000"/>
    <numFmt numFmtId="181" formatCode="0.000"/>
    <numFmt numFmtId="182" formatCode="#,##0.0;[Red]#,##0.0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48"/>
      <name val="Calibri"/>
      <family val="2"/>
    </font>
    <font>
      <sz val="11"/>
      <color indexed="48"/>
      <name val="Times New Roman"/>
      <family val="1"/>
    </font>
    <font>
      <sz val="9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center" vertical="center"/>
    </xf>
    <xf numFmtId="17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9" fontId="4" fillId="0" borderId="0" xfId="0" applyNumberFormat="1" applyFont="1" applyAlignment="1">
      <alignment/>
    </xf>
    <xf numFmtId="177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171" fontId="24" fillId="0" borderId="10" xfId="0" applyNumberFormat="1" applyFont="1" applyBorder="1" applyAlignment="1" applyProtection="1">
      <alignment horizontal="center" vertical="center" wrapText="1"/>
      <protection locked="0"/>
    </xf>
    <xf numFmtId="172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right"/>
    </xf>
    <xf numFmtId="169" fontId="2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9" fontId="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4" fontId="2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3" fontId="24" fillId="0" borderId="0" xfId="0" applyNumberFormat="1" applyFont="1" applyAlignment="1">
      <alignment horizontal="center"/>
    </xf>
    <xf numFmtId="173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73" fontId="28" fillId="0" borderId="0" xfId="0" applyNumberFormat="1" applyFont="1" applyAlignment="1">
      <alignment horizontal="center" vertical="center"/>
    </xf>
    <xf numFmtId="173" fontId="27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left"/>
    </xf>
    <xf numFmtId="173" fontId="28" fillId="0" borderId="0" xfId="0" applyNumberFormat="1" applyFont="1" applyAlignment="1">
      <alignment horizontal="center" wrapText="1"/>
    </xf>
    <xf numFmtId="173" fontId="2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171" fontId="2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174" fontId="34" fillId="0" borderId="0" xfId="0" applyNumberFormat="1" applyFont="1" applyAlignment="1">
      <alignment horizontal="left"/>
    </xf>
    <xf numFmtId="174" fontId="34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173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3" fontId="27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4" fillId="0" borderId="0" xfId="0" applyFont="1" applyAlignment="1">
      <alignment/>
    </xf>
    <xf numFmtId="174" fontId="45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3" fontId="28" fillId="0" borderId="0" xfId="0" applyNumberFormat="1" applyFont="1" applyAlignment="1">
      <alignment horizontal="center"/>
    </xf>
    <xf numFmtId="173" fontId="32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173" fontId="38" fillId="0" borderId="0" xfId="0" applyNumberFormat="1" applyFont="1" applyAlignment="1">
      <alignment horizontal="center"/>
    </xf>
    <xf numFmtId="173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73" fontId="22" fillId="0" borderId="0" xfId="0" applyNumberFormat="1" applyFont="1" applyAlignment="1">
      <alignment horizontal="left" vertical="center"/>
    </xf>
    <xf numFmtId="173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173" fontId="22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4" fontId="38" fillId="0" borderId="0" xfId="0" applyNumberFormat="1" applyFont="1" applyAlignment="1">
      <alignment horizontal="center" vertical="center"/>
    </xf>
    <xf numFmtId="173" fontId="24" fillId="0" borderId="0" xfId="0" applyNumberFormat="1" applyFont="1" applyAlignment="1">
      <alignment horizontal="center"/>
    </xf>
    <xf numFmtId="173" fontId="28" fillId="0" borderId="0" xfId="0" applyNumberFormat="1" applyFont="1" applyAlignment="1">
      <alignment horizontal="center" vertical="center"/>
    </xf>
    <xf numFmtId="173" fontId="22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7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73" fontId="24" fillId="0" borderId="0" xfId="0" applyNumberFormat="1" applyFont="1" applyAlignment="1">
      <alignment horizontal="center" vertical="center"/>
    </xf>
    <xf numFmtId="17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169" fontId="3" fillId="0" borderId="0" xfId="0" applyNumberFormat="1" applyFont="1" applyAlignment="1">
      <alignment/>
    </xf>
    <xf numFmtId="169" fontId="24" fillId="0" borderId="11" xfId="0" applyNumberFormat="1" applyFont="1" applyBorder="1" applyAlignment="1">
      <alignment horizontal="center" vertical="center"/>
    </xf>
    <xf numFmtId="169" fontId="2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24" fillId="0" borderId="11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24" fillId="0" borderId="13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wrapText="1"/>
    </xf>
    <xf numFmtId="49" fontId="24" fillId="0" borderId="13" xfId="0" applyNumberFormat="1" applyFont="1" applyBorder="1" applyAlignment="1">
      <alignment wrapText="1"/>
    </xf>
    <xf numFmtId="49" fontId="2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3" fontId="36" fillId="0" borderId="0" xfId="0" applyNumberFormat="1" applyFont="1" applyAlignment="1">
      <alignment/>
    </xf>
    <xf numFmtId="169" fontId="3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9" fontId="22" fillId="0" borderId="0" xfId="0" applyNumberFormat="1" applyFont="1" applyAlignment="1">
      <alignment/>
    </xf>
    <xf numFmtId="0" fontId="28" fillId="0" borderId="14" xfId="0" applyFont="1" applyBorder="1" applyAlignment="1">
      <alignment horizontal="right"/>
    </xf>
    <xf numFmtId="0" fontId="35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169" fontId="41" fillId="0" borderId="11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right"/>
    </xf>
    <xf numFmtId="173" fontId="1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10" fontId="26" fillId="0" borderId="11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4" fontId="34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vertical="top"/>
    </xf>
    <xf numFmtId="0" fontId="26" fillId="0" borderId="16" xfId="0" applyFont="1" applyBorder="1" applyAlignment="1">
      <alignment vertical="top"/>
    </xf>
    <xf numFmtId="0" fontId="30" fillId="0" borderId="19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173" fontId="26" fillId="0" borderId="11" xfId="0" applyNumberFormat="1" applyFont="1" applyBorder="1" applyAlignment="1">
      <alignment horizontal="center" vertical="center"/>
    </xf>
    <xf numFmtId="173" fontId="26" fillId="0" borderId="12" xfId="0" applyNumberFormat="1" applyFont="1" applyBorder="1" applyAlignment="1">
      <alignment horizontal="center" vertical="center"/>
    </xf>
    <xf numFmtId="9" fontId="26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74" fontId="26" fillId="0" borderId="15" xfId="0" applyNumberFormat="1" applyFont="1" applyBorder="1" applyAlignment="1">
      <alignment horizontal="center" vertical="center"/>
    </xf>
    <xf numFmtId="174" fontId="26" fillId="0" borderId="16" xfId="0" applyNumberFormat="1" applyFont="1" applyBorder="1" applyAlignment="1">
      <alignment horizontal="center" vertical="center"/>
    </xf>
    <xf numFmtId="174" fontId="26" fillId="0" borderId="19" xfId="0" applyNumberFormat="1" applyFont="1" applyBorder="1" applyAlignment="1">
      <alignment horizontal="center" vertical="center"/>
    </xf>
    <xf numFmtId="174" fontId="26" fillId="0" borderId="20" xfId="0" applyNumberFormat="1" applyFont="1" applyBorder="1" applyAlignment="1">
      <alignment horizontal="center" vertical="center"/>
    </xf>
    <xf numFmtId="10" fontId="26" fillId="0" borderId="15" xfId="0" applyNumberFormat="1" applyFont="1" applyBorder="1" applyAlignment="1">
      <alignment horizontal="center" vertical="center"/>
    </xf>
    <xf numFmtId="10" fontId="26" fillId="0" borderId="14" xfId="0" applyNumberFormat="1" applyFont="1" applyBorder="1" applyAlignment="1">
      <alignment horizontal="center" vertical="center"/>
    </xf>
    <xf numFmtId="10" fontId="26" fillId="0" borderId="16" xfId="0" applyNumberFormat="1" applyFont="1" applyBorder="1" applyAlignment="1">
      <alignment horizontal="center" vertical="center"/>
    </xf>
    <xf numFmtId="10" fontId="26" fillId="0" borderId="19" xfId="0" applyNumberFormat="1" applyFont="1" applyBorder="1" applyAlignment="1">
      <alignment horizontal="center" vertical="center"/>
    </xf>
    <xf numFmtId="10" fontId="26" fillId="0" borderId="21" xfId="0" applyNumberFormat="1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1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16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179" fontId="4" fillId="0" borderId="0" xfId="0" applyNumberFormat="1" applyFont="1" applyAlignment="1">
      <alignment/>
    </xf>
    <xf numFmtId="174" fontId="27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3" fontId="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3" fontId="28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9" fontId="2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81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164</xdr:row>
      <xdr:rowOff>161925</xdr:rowOff>
    </xdr:from>
    <xdr:to>
      <xdr:col>7</xdr:col>
      <xdr:colOff>200025</xdr:colOff>
      <xdr:row>164</xdr:row>
      <xdr:rowOff>161925</xdr:rowOff>
    </xdr:to>
    <xdr:sp>
      <xdr:nvSpPr>
        <xdr:cNvPr id="1" name="Прямая соединительная линия 18"/>
        <xdr:cNvSpPr>
          <a:spLocks/>
        </xdr:cNvSpPr>
      </xdr:nvSpPr>
      <xdr:spPr>
        <a:xfrm>
          <a:off x="85725" y="38947725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180975</xdr:rowOff>
    </xdr:from>
    <xdr:to>
      <xdr:col>20</xdr:col>
      <xdr:colOff>142875</xdr:colOff>
      <xdr:row>147</xdr:row>
      <xdr:rowOff>9525</xdr:rowOff>
    </xdr:to>
    <xdr:sp>
      <xdr:nvSpPr>
        <xdr:cNvPr id="2" name="Прямая соединительная линия 15"/>
        <xdr:cNvSpPr>
          <a:spLocks/>
        </xdr:cNvSpPr>
      </xdr:nvSpPr>
      <xdr:spPr>
        <a:xfrm>
          <a:off x="0" y="35537775"/>
          <a:ext cx="60674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150</xdr:row>
      <xdr:rowOff>0</xdr:rowOff>
    </xdr:from>
    <xdr:to>
      <xdr:col>20</xdr:col>
      <xdr:colOff>152400</xdr:colOff>
      <xdr:row>150</xdr:row>
      <xdr:rowOff>19050</xdr:rowOff>
    </xdr:to>
    <xdr:sp>
      <xdr:nvSpPr>
        <xdr:cNvPr id="3" name="Прямая соединительная линия 16"/>
        <xdr:cNvSpPr>
          <a:spLocks/>
        </xdr:cNvSpPr>
      </xdr:nvSpPr>
      <xdr:spPr>
        <a:xfrm>
          <a:off x="47625" y="36118800"/>
          <a:ext cx="6029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153</xdr:row>
      <xdr:rowOff>0</xdr:rowOff>
    </xdr:from>
    <xdr:to>
      <xdr:col>13</xdr:col>
      <xdr:colOff>209550</xdr:colOff>
      <xdr:row>153</xdr:row>
      <xdr:rowOff>9525</xdr:rowOff>
    </xdr:to>
    <xdr:sp>
      <xdr:nvSpPr>
        <xdr:cNvPr id="4" name="Прямая соединительная линия 17"/>
        <xdr:cNvSpPr>
          <a:spLocks/>
        </xdr:cNvSpPr>
      </xdr:nvSpPr>
      <xdr:spPr>
        <a:xfrm flipV="1">
          <a:off x="19050" y="36690300"/>
          <a:ext cx="4267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155</xdr:row>
      <xdr:rowOff>180975</xdr:rowOff>
    </xdr:from>
    <xdr:to>
      <xdr:col>11</xdr:col>
      <xdr:colOff>114300</xdr:colOff>
      <xdr:row>156</xdr:row>
      <xdr:rowOff>9525</xdr:rowOff>
    </xdr:to>
    <xdr:sp>
      <xdr:nvSpPr>
        <xdr:cNvPr id="5" name="Прямая соединительная линия 20"/>
        <xdr:cNvSpPr>
          <a:spLocks/>
        </xdr:cNvSpPr>
      </xdr:nvSpPr>
      <xdr:spPr>
        <a:xfrm>
          <a:off x="28575" y="37252275"/>
          <a:ext cx="37052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158</xdr:row>
      <xdr:rowOff>180975</xdr:rowOff>
    </xdr:from>
    <xdr:to>
      <xdr:col>7</xdr:col>
      <xdr:colOff>180975</xdr:colOff>
      <xdr:row>158</xdr:row>
      <xdr:rowOff>180975</xdr:rowOff>
    </xdr:to>
    <xdr:sp>
      <xdr:nvSpPr>
        <xdr:cNvPr id="6" name="Прямая соединительная линия 23"/>
        <xdr:cNvSpPr>
          <a:spLocks/>
        </xdr:cNvSpPr>
      </xdr:nvSpPr>
      <xdr:spPr>
        <a:xfrm>
          <a:off x="66675" y="37823775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161</xdr:row>
      <xdr:rowOff>180975</xdr:rowOff>
    </xdr:from>
    <xdr:to>
      <xdr:col>7</xdr:col>
      <xdr:colOff>180975</xdr:colOff>
      <xdr:row>161</xdr:row>
      <xdr:rowOff>180975</xdr:rowOff>
    </xdr:to>
    <xdr:sp>
      <xdr:nvSpPr>
        <xdr:cNvPr id="7" name="Прямая соединительная линия 28"/>
        <xdr:cNvSpPr>
          <a:spLocks/>
        </xdr:cNvSpPr>
      </xdr:nvSpPr>
      <xdr:spPr>
        <a:xfrm>
          <a:off x="66675" y="38395275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197</xdr:row>
      <xdr:rowOff>180975</xdr:rowOff>
    </xdr:from>
    <xdr:to>
      <xdr:col>7</xdr:col>
      <xdr:colOff>180975</xdr:colOff>
      <xdr:row>197</xdr:row>
      <xdr:rowOff>180975</xdr:rowOff>
    </xdr:to>
    <xdr:sp>
      <xdr:nvSpPr>
        <xdr:cNvPr id="8" name="Прямая соединительная линия 29"/>
        <xdr:cNvSpPr>
          <a:spLocks/>
        </xdr:cNvSpPr>
      </xdr:nvSpPr>
      <xdr:spPr>
        <a:xfrm>
          <a:off x="66675" y="4524375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180975</xdr:rowOff>
    </xdr:from>
    <xdr:to>
      <xdr:col>20</xdr:col>
      <xdr:colOff>142875</xdr:colOff>
      <xdr:row>180</xdr:row>
      <xdr:rowOff>9525</xdr:rowOff>
    </xdr:to>
    <xdr:sp>
      <xdr:nvSpPr>
        <xdr:cNvPr id="9" name="Прямая соединительная линия 30"/>
        <xdr:cNvSpPr>
          <a:spLocks/>
        </xdr:cNvSpPr>
      </xdr:nvSpPr>
      <xdr:spPr>
        <a:xfrm>
          <a:off x="0" y="41814750"/>
          <a:ext cx="60674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183</xdr:row>
      <xdr:rowOff>0</xdr:rowOff>
    </xdr:from>
    <xdr:to>
      <xdr:col>20</xdr:col>
      <xdr:colOff>152400</xdr:colOff>
      <xdr:row>183</xdr:row>
      <xdr:rowOff>19050</xdr:rowOff>
    </xdr:to>
    <xdr:sp>
      <xdr:nvSpPr>
        <xdr:cNvPr id="10" name="Прямая соединительная линия 31"/>
        <xdr:cNvSpPr>
          <a:spLocks/>
        </xdr:cNvSpPr>
      </xdr:nvSpPr>
      <xdr:spPr>
        <a:xfrm>
          <a:off x="47625" y="42395775"/>
          <a:ext cx="6029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186</xdr:row>
      <xdr:rowOff>0</xdr:rowOff>
    </xdr:from>
    <xdr:to>
      <xdr:col>13</xdr:col>
      <xdr:colOff>209550</xdr:colOff>
      <xdr:row>186</xdr:row>
      <xdr:rowOff>9525</xdr:rowOff>
    </xdr:to>
    <xdr:sp>
      <xdr:nvSpPr>
        <xdr:cNvPr id="11" name="Прямая соединительная линия 32"/>
        <xdr:cNvSpPr>
          <a:spLocks/>
        </xdr:cNvSpPr>
      </xdr:nvSpPr>
      <xdr:spPr>
        <a:xfrm flipV="1">
          <a:off x="19050" y="42967275"/>
          <a:ext cx="4267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188</xdr:row>
      <xdr:rowOff>180975</xdr:rowOff>
    </xdr:from>
    <xdr:to>
      <xdr:col>11</xdr:col>
      <xdr:colOff>114300</xdr:colOff>
      <xdr:row>189</xdr:row>
      <xdr:rowOff>9525</xdr:rowOff>
    </xdr:to>
    <xdr:sp>
      <xdr:nvSpPr>
        <xdr:cNvPr id="12" name="Прямая соединительная линия 33"/>
        <xdr:cNvSpPr>
          <a:spLocks/>
        </xdr:cNvSpPr>
      </xdr:nvSpPr>
      <xdr:spPr>
        <a:xfrm>
          <a:off x="28575" y="43529250"/>
          <a:ext cx="37052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191</xdr:row>
      <xdr:rowOff>180975</xdr:rowOff>
    </xdr:from>
    <xdr:to>
      <xdr:col>7</xdr:col>
      <xdr:colOff>180975</xdr:colOff>
      <xdr:row>191</xdr:row>
      <xdr:rowOff>180975</xdr:rowOff>
    </xdr:to>
    <xdr:sp>
      <xdr:nvSpPr>
        <xdr:cNvPr id="13" name="Прямая соединительная линия 34"/>
        <xdr:cNvSpPr>
          <a:spLocks/>
        </xdr:cNvSpPr>
      </xdr:nvSpPr>
      <xdr:spPr>
        <a:xfrm>
          <a:off x="66675" y="4410075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194</xdr:row>
      <xdr:rowOff>180975</xdr:rowOff>
    </xdr:from>
    <xdr:to>
      <xdr:col>7</xdr:col>
      <xdr:colOff>180975</xdr:colOff>
      <xdr:row>194</xdr:row>
      <xdr:rowOff>180975</xdr:rowOff>
    </xdr:to>
    <xdr:sp>
      <xdr:nvSpPr>
        <xdr:cNvPr id="14" name="Прямая соединительная линия 35"/>
        <xdr:cNvSpPr>
          <a:spLocks/>
        </xdr:cNvSpPr>
      </xdr:nvSpPr>
      <xdr:spPr>
        <a:xfrm>
          <a:off x="66675" y="4467225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4"/>
  <sheetViews>
    <sheetView tabSelected="1" zoomScalePageLayoutView="0" workbookViewId="0" topLeftCell="A128">
      <selection activeCell="A198" sqref="A198"/>
    </sheetView>
  </sheetViews>
  <sheetFormatPr defaultColWidth="9.140625" defaultRowHeight="15"/>
  <cols>
    <col min="1" max="1" width="7.28125" style="0" customWidth="1"/>
    <col min="2" max="2" width="3.7109375" style="0" customWidth="1"/>
    <col min="3" max="3" width="6.8515625" style="0" customWidth="1"/>
    <col min="4" max="4" width="2.421875" style="0" customWidth="1"/>
    <col min="5" max="5" width="5.57421875" style="0" customWidth="1"/>
    <col min="6" max="6" width="3.7109375" style="0" customWidth="1"/>
    <col min="7" max="7" width="5.421875" style="0" customWidth="1"/>
    <col min="8" max="8" width="5.140625" style="0" customWidth="1"/>
    <col min="9" max="9" width="5.7109375" style="0" customWidth="1"/>
    <col min="10" max="10" width="3.140625" style="0" customWidth="1"/>
    <col min="11" max="11" width="5.28125" style="0" customWidth="1"/>
    <col min="12" max="12" width="2.00390625" style="0" customWidth="1"/>
    <col min="13" max="13" width="4.8515625" style="0" customWidth="1"/>
    <col min="14" max="14" width="3.421875" style="0" customWidth="1"/>
    <col min="15" max="15" width="5.7109375" style="0" customWidth="1"/>
    <col min="16" max="16" width="1.7109375" style="0" customWidth="1"/>
    <col min="17" max="17" width="8.28125" style="0" customWidth="1"/>
    <col min="18" max="18" width="0.2890625" style="0" hidden="1" customWidth="1"/>
    <col min="19" max="19" width="8.57421875" style="0" customWidth="1"/>
    <col min="20" max="20" width="0.42578125" style="0" hidden="1" customWidth="1"/>
    <col min="21" max="21" width="4.28125" style="0" customWidth="1"/>
    <col min="22" max="22" width="6.00390625" style="0" customWidth="1"/>
  </cols>
  <sheetData>
    <row r="1" ht="15.75">
      <c r="A1" s="1" t="s">
        <v>0</v>
      </c>
    </row>
    <row r="2" ht="15.75">
      <c r="A2" s="1"/>
    </row>
    <row r="3" ht="15.75">
      <c r="A3" s="1"/>
    </row>
    <row r="4" ht="15.75">
      <c r="A4" s="1" t="s">
        <v>127</v>
      </c>
    </row>
    <row r="5" ht="15.75">
      <c r="A5" s="1"/>
    </row>
    <row r="6" ht="15.75">
      <c r="A6" s="1" t="s">
        <v>207</v>
      </c>
    </row>
    <row r="7" ht="15.75">
      <c r="A7" s="3"/>
    </row>
    <row r="8" ht="15.75">
      <c r="A8" s="3"/>
    </row>
    <row r="9" ht="15.75">
      <c r="A9" s="3"/>
    </row>
    <row r="10" ht="15.75">
      <c r="A10" s="3"/>
    </row>
    <row r="11" ht="15.75">
      <c r="A11" s="3"/>
    </row>
    <row r="12" spans="1:22" ht="15.75">
      <c r="A12" s="31"/>
      <c r="B12" s="7"/>
      <c r="C12" s="7"/>
      <c r="D12" s="7"/>
      <c r="E12" s="31"/>
      <c r="F12" s="7"/>
      <c r="G12" s="31" t="s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32"/>
      <c r="B13" s="32" t="s">
        <v>2</v>
      </c>
      <c r="C13" s="32"/>
      <c r="D13" s="31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33"/>
      <c r="B14" s="7"/>
      <c r="C14" s="33"/>
      <c r="D14" s="33"/>
      <c r="E14" s="30"/>
      <c r="F14" s="7"/>
      <c r="G14" s="33" t="s">
        <v>156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3" ht="15">
      <c r="A15" s="146" t="s">
        <v>157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ht="15.75">
      <c r="A16" s="5"/>
    </row>
    <row r="17" ht="15.75">
      <c r="A17" s="5"/>
    </row>
    <row r="18" ht="15.75">
      <c r="A18" s="5"/>
    </row>
    <row r="19" spans="1:19" ht="15">
      <c r="A19" s="9" t="s">
        <v>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5">
      <c r="A20" s="9" t="s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5">
      <c r="A21" s="9" t="s">
        <v>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ht="15.75">
      <c r="A22" s="2"/>
    </row>
    <row r="23" spans="1:22" ht="15">
      <c r="A23" s="89" t="s">
        <v>6</v>
      </c>
      <c r="B23" s="80"/>
      <c r="C23" s="80"/>
      <c r="D23" s="80"/>
      <c r="E23" s="80"/>
      <c r="F23" s="80"/>
      <c r="G23" s="80"/>
      <c r="H23" s="80"/>
      <c r="I23" s="80"/>
      <c r="J23" s="8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5" spans="1:22" ht="15">
      <c r="A25" s="171" t="s">
        <v>8</v>
      </c>
      <c r="B25" s="172"/>
      <c r="C25" s="171" t="s">
        <v>7</v>
      </c>
      <c r="D25" s="172"/>
      <c r="E25" s="168" t="s">
        <v>9</v>
      </c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</row>
    <row r="26" spans="1:22" ht="15">
      <c r="A26" s="173"/>
      <c r="B26" s="174"/>
      <c r="C26" s="173"/>
      <c r="D26" s="174"/>
      <c r="E26" s="168" t="s">
        <v>10</v>
      </c>
      <c r="F26" s="169"/>
      <c r="G26" s="169"/>
      <c r="H26" s="169"/>
      <c r="I26" s="169"/>
      <c r="J26" s="170"/>
      <c r="K26" s="171" t="s">
        <v>15</v>
      </c>
      <c r="L26" s="172"/>
      <c r="M26" s="177" t="s">
        <v>16</v>
      </c>
      <c r="N26" s="185"/>
      <c r="O26" s="178"/>
      <c r="P26" s="177" t="s">
        <v>17</v>
      </c>
      <c r="Q26" s="185"/>
      <c r="R26" s="178"/>
      <c r="S26" s="171" t="s">
        <v>18</v>
      </c>
      <c r="T26" s="172"/>
      <c r="U26" s="171" t="s">
        <v>69</v>
      </c>
      <c r="V26" s="172"/>
    </row>
    <row r="27" spans="1:22" ht="15">
      <c r="A27" s="173"/>
      <c r="B27" s="174"/>
      <c r="C27" s="173"/>
      <c r="D27" s="174"/>
      <c r="E27" s="177" t="s">
        <v>11</v>
      </c>
      <c r="F27" s="178"/>
      <c r="G27" s="171" t="s">
        <v>13</v>
      </c>
      <c r="H27" s="172"/>
      <c r="I27" s="171" t="s">
        <v>14</v>
      </c>
      <c r="J27" s="172"/>
      <c r="K27" s="173"/>
      <c r="L27" s="174"/>
      <c r="M27" s="189" t="s">
        <v>19</v>
      </c>
      <c r="N27" s="190"/>
      <c r="O27" s="191"/>
      <c r="P27" s="171" t="s">
        <v>20</v>
      </c>
      <c r="Q27" s="186"/>
      <c r="R27" s="172"/>
      <c r="S27" s="173"/>
      <c r="T27" s="174"/>
      <c r="U27" s="173"/>
      <c r="V27" s="174"/>
    </row>
    <row r="28" spans="1:22" ht="15">
      <c r="A28" s="173"/>
      <c r="B28" s="174"/>
      <c r="C28" s="173"/>
      <c r="D28" s="174"/>
      <c r="E28" s="198" t="s">
        <v>12</v>
      </c>
      <c r="F28" s="199"/>
      <c r="G28" s="173"/>
      <c r="H28" s="174"/>
      <c r="I28" s="173"/>
      <c r="J28" s="174"/>
      <c r="K28" s="173"/>
      <c r="L28" s="174"/>
      <c r="M28" s="192"/>
      <c r="N28" s="193"/>
      <c r="O28" s="194"/>
      <c r="P28" s="173"/>
      <c r="Q28" s="187"/>
      <c r="R28" s="174"/>
      <c r="S28" s="173"/>
      <c r="T28" s="174"/>
      <c r="U28" s="173"/>
      <c r="V28" s="174"/>
    </row>
    <row r="29" spans="1:22" ht="15">
      <c r="A29" s="175"/>
      <c r="B29" s="176"/>
      <c r="C29" s="175"/>
      <c r="D29" s="176"/>
      <c r="E29" s="200"/>
      <c r="F29" s="201"/>
      <c r="G29" s="175"/>
      <c r="H29" s="176"/>
      <c r="I29" s="175"/>
      <c r="J29" s="176"/>
      <c r="K29" s="175"/>
      <c r="L29" s="176"/>
      <c r="M29" s="195"/>
      <c r="N29" s="196"/>
      <c r="O29" s="197"/>
      <c r="P29" s="175"/>
      <c r="Q29" s="188"/>
      <c r="R29" s="176"/>
      <c r="S29" s="175"/>
      <c r="T29" s="176"/>
      <c r="U29" s="175"/>
      <c r="V29" s="176"/>
    </row>
    <row r="30" spans="1:22" ht="10.5" customHeight="1">
      <c r="A30" s="205"/>
      <c r="B30" s="206"/>
      <c r="C30" s="181">
        <v>57248.01</v>
      </c>
      <c r="D30" s="182"/>
      <c r="E30" s="209">
        <v>47997.81</v>
      </c>
      <c r="F30" s="210"/>
      <c r="G30" s="211">
        <f>E30*2%</f>
        <v>959.9562</v>
      </c>
      <c r="H30" s="212"/>
      <c r="I30" s="211">
        <f>E30*2%</f>
        <v>959.9562</v>
      </c>
      <c r="J30" s="212"/>
      <c r="K30" s="221">
        <v>26.99</v>
      </c>
      <c r="L30" s="182"/>
      <c r="M30" s="209">
        <v>3037.12</v>
      </c>
      <c r="N30" s="222"/>
      <c r="O30" s="210"/>
      <c r="P30" s="223">
        <v>855.49</v>
      </c>
      <c r="Q30" s="222"/>
      <c r="R30" s="210"/>
      <c r="S30" s="181">
        <v>3290.81</v>
      </c>
      <c r="T30" s="182"/>
      <c r="U30" s="181">
        <v>2039.79</v>
      </c>
      <c r="V30" s="182"/>
    </row>
    <row r="31" spans="1:22" ht="9.75" customHeight="1">
      <c r="A31" s="207"/>
      <c r="B31" s="208"/>
      <c r="C31" s="183"/>
      <c r="D31" s="184"/>
      <c r="E31" s="202">
        <f>E30-G30*2</f>
        <v>46077.8976</v>
      </c>
      <c r="F31" s="203"/>
      <c r="G31" s="213"/>
      <c r="H31" s="214"/>
      <c r="I31" s="213"/>
      <c r="J31" s="214"/>
      <c r="K31" s="183"/>
      <c r="L31" s="184"/>
      <c r="M31" s="223">
        <v>257.28</v>
      </c>
      <c r="N31" s="222"/>
      <c r="O31" s="210"/>
      <c r="P31" s="223">
        <v>19.59</v>
      </c>
      <c r="Q31" s="222"/>
      <c r="R31" s="210"/>
      <c r="S31" s="183"/>
      <c r="T31" s="184"/>
      <c r="U31" s="183"/>
      <c r="V31" s="184"/>
    </row>
    <row r="32" spans="1:22" ht="11.25" customHeight="1">
      <c r="A32" s="171" t="s">
        <v>21</v>
      </c>
      <c r="B32" s="172"/>
      <c r="C32" s="204">
        <f>E33+G32+I32+K32+M32+P32+S32+U32</f>
        <v>0.9999999999999998</v>
      </c>
      <c r="D32" s="191"/>
      <c r="E32" s="179">
        <f>E30/C30</f>
        <v>0.8384188376154909</v>
      </c>
      <c r="F32" s="180"/>
      <c r="G32" s="215">
        <f>G30/C30</f>
        <v>0.016768376752309817</v>
      </c>
      <c r="H32" s="217"/>
      <c r="I32" s="215">
        <f>I30/C30</f>
        <v>0.016768376752309817</v>
      </c>
      <c r="J32" s="217"/>
      <c r="K32" s="215">
        <f>K30/C30</f>
        <v>0.0004714574358130527</v>
      </c>
      <c r="L32" s="217"/>
      <c r="M32" s="215">
        <f>M30/C30</f>
        <v>0.05305197508175393</v>
      </c>
      <c r="N32" s="216"/>
      <c r="O32" s="217"/>
      <c r="P32" s="215">
        <f>P30/C30</f>
        <v>0.014943576204657593</v>
      </c>
      <c r="Q32" s="216"/>
      <c r="R32" s="217"/>
      <c r="S32" s="215">
        <f>S30/C30</f>
        <v>0.05748339549269922</v>
      </c>
      <c r="T32" s="217"/>
      <c r="U32" s="215">
        <f>U30/C30</f>
        <v>0.03563075816958528</v>
      </c>
      <c r="V32" s="217"/>
    </row>
    <row r="33" spans="1:22" ht="12" customHeight="1">
      <c r="A33" s="175"/>
      <c r="B33" s="176"/>
      <c r="C33" s="195"/>
      <c r="D33" s="197"/>
      <c r="E33" s="179">
        <f>E31/C30</f>
        <v>0.8048820841108711</v>
      </c>
      <c r="F33" s="180"/>
      <c r="G33" s="218"/>
      <c r="H33" s="220"/>
      <c r="I33" s="218"/>
      <c r="J33" s="220"/>
      <c r="K33" s="218"/>
      <c r="L33" s="220"/>
      <c r="M33" s="218"/>
      <c r="N33" s="219"/>
      <c r="O33" s="220"/>
      <c r="P33" s="218"/>
      <c r="Q33" s="219"/>
      <c r="R33" s="220"/>
      <c r="S33" s="218"/>
      <c r="T33" s="220"/>
      <c r="U33" s="218"/>
      <c r="V33" s="220"/>
    </row>
    <row r="35" spans="1:22" ht="15">
      <c r="A35" s="224" t="s">
        <v>22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</row>
    <row r="36" spans="1:2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>
      <c r="A37" s="8" t="s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4.25" customHeight="1">
      <c r="A39" s="225" t="s">
        <v>24</v>
      </c>
      <c r="B39" s="226"/>
      <c r="C39" s="236" t="s">
        <v>25</v>
      </c>
      <c r="D39" s="232"/>
      <c r="E39" s="226"/>
      <c r="F39" s="225" t="s">
        <v>26</v>
      </c>
      <c r="G39" s="232"/>
      <c r="H39" s="232"/>
      <c r="I39" s="232"/>
      <c r="J39" s="232"/>
      <c r="K39" s="232"/>
      <c r="L39" s="232"/>
      <c r="M39" s="232"/>
      <c r="N39" s="226"/>
      <c r="O39" s="225" t="s">
        <v>27</v>
      </c>
      <c r="P39" s="226"/>
      <c r="Q39" s="236" t="s">
        <v>28</v>
      </c>
      <c r="R39" s="226"/>
      <c r="S39" s="231" t="s">
        <v>29</v>
      </c>
      <c r="T39" s="232"/>
      <c r="U39" s="232"/>
      <c r="V39" s="226"/>
    </row>
    <row r="40" spans="1:22" ht="15">
      <c r="A40" s="227"/>
      <c r="B40" s="228"/>
      <c r="C40" s="227"/>
      <c r="D40" s="87"/>
      <c r="E40" s="228"/>
      <c r="F40" s="227"/>
      <c r="G40" s="87"/>
      <c r="H40" s="87"/>
      <c r="I40" s="87"/>
      <c r="J40" s="87"/>
      <c r="K40" s="87"/>
      <c r="L40" s="87"/>
      <c r="M40" s="87"/>
      <c r="N40" s="228"/>
      <c r="O40" s="227"/>
      <c r="P40" s="228"/>
      <c r="Q40" s="227"/>
      <c r="R40" s="228"/>
      <c r="S40" s="229"/>
      <c r="T40" s="233"/>
      <c r="U40" s="233"/>
      <c r="V40" s="230"/>
    </row>
    <row r="41" spans="1:22" ht="15">
      <c r="A41" s="229"/>
      <c r="B41" s="230"/>
      <c r="C41" s="229"/>
      <c r="D41" s="233"/>
      <c r="E41" s="230"/>
      <c r="F41" s="229"/>
      <c r="G41" s="233"/>
      <c r="H41" s="233"/>
      <c r="I41" s="233"/>
      <c r="J41" s="233"/>
      <c r="K41" s="233"/>
      <c r="L41" s="233"/>
      <c r="M41" s="233"/>
      <c r="N41" s="230"/>
      <c r="O41" s="229"/>
      <c r="P41" s="230"/>
      <c r="Q41" s="229"/>
      <c r="R41" s="230"/>
      <c r="S41" s="235" t="s">
        <v>30</v>
      </c>
      <c r="T41" s="234"/>
      <c r="U41" s="82" t="s">
        <v>31</v>
      </c>
      <c r="V41" s="234"/>
    </row>
    <row r="42" spans="1:22" ht="27.75" customHeight="1">
      <c r="A42" s="82">
        <v>1</v>
      </c>
      <c r="B42" s="133"/>
      <c r="C42" s="134" t="s">
        <v>160</v>
      </c>
      <c r="D42" s="144" t="s">
        <v>160</v>
      </c>
      <c r="E42" s="145" t="s">
        <v>160</v>
      </c>
      <c r="F42" s="136" t="s">
        <v>179</v>
      </c>
      <c r="G42" s="139" t="s">
        <v>179</v>
      </c>
      <c r="H42" s="139" t="s">
        <v>179</v>
      </c>
      <c r="I42" s="139" t="s">
        <v>179</v>
      </c>
      <c r="J42" s="139" t="s">
        <v>179</v>
      </c>
      <c r="K42" s="139" t="s">
        <v>179</v>
      </c>
      <c r="L42" s="139" t="s">
        <v>179</v>
      </c>
      <c r="M42" s="139" t="s">
        <v>179</v>
      </c>
      <c r="N42" s="140" t="s">
        <v>179</v>
      </c>
      <c r="O42" s="82" t="s">
        <v>43</v>
      </c>
      <c r="P42" s="83" t="s">
        <v>43</v>
      </c>
      <c r="Q42" s="38">
        <v>0.0062</v>
      </c>
      <c r="R42" s="38">
        <v>0.7566</v>
      </c>
      <c r="S42" s="39">
        <v>30500</v>
      </c>
      <c r="T42" s="39">
        <v>29.54</v>
      </c>
      <c r="U42" s="131">
        <f aca="true" t="shared" si="0" ref="U42:U62">Q42*S42</f>
        <v>189.1</v>
      </c>
      <c r="V42" s="133"/>
    </row>
    <row r="43" spans="1:22" ht="24.75" customHeight="1">
      <c r="A43" s="82">
        <v>2</v>
      </c>
      <c r="B43" s="133"/>
      <c r="C43" s="134" t="s">
        <v>128</v>
      </c>
      <c r="D43" s="135" t="s">
        <v>128</v>
      </c>
      <c r="E43" s="133" t="s">
        <v>128</v>
      </c>
      <c r="F43" s="141" t="s">
        <v>32</v>
      </c>
      <c r="G43" s="142" t="s">
        <v>32</v>
      </c>
      <c r="H43" s="142" t="s">
        <v>32</v>
      </c>
      <c r="I43" s="142" t="s">
        <v>32</v>
      </c>
      <c r="J43" s="142" t="s">
        <v>32</v>
      </c>
      <c r="K43" s="142" t="s">
        <v>32</v>
      </c>
      <c r="L43" s="142" t="s">
        <v>32</v>
      </c>
      <c r="M43" s="142" t="s">
        <v>32</v>
      </c>
      <c r="N43" s="143" t="s">
        <v>32</v>
      </c>
      <c r="O43" s="82" t="s">
        <v>44</v>
      </c>
      <c r="P43" s="83" t="s">
        <v>44</v>
      </c>
      <c r="Q43" s="38">
        <v>1.1912</v>
      </c>
      <c r="R43" s="38">
        <v>0.000204</v>
      </c>
      <c r="S43" s="39">
        <v>35.53</v>
      </c>
      <c r="T43" s="39">
        <v>37300</v>
      </c>
      <c r="U43" s="131">
        <f t="shared" si="0"/>
        <v>42.323336000000005</v>
      </c>
      <c r="V43" s="132"/>
    </row>
    <row r="44" spans="1:22" ht="24" customHeight="1">
      <c r="A44" s="82">
        <v>3</v>
      </c>
      <c r="B44" s="133"/>
      <c r="C44" s="134" t="s">
        <v>129</v>
      </c>
      <c r="D44" s="135" t="s">
        <v>129</v>
      </c>
      <c r="E44" s="133" t="s">
        <v>129</v>
      </c>
      <c r="F44" s="136" t="s">
        <v>33</v>
      </c>
      <c r="G44" s="139" t="s">
        <v>33</v>
      </c>
      <c r="H44" s="139" t="s">
        <v>33</v>
      </c>
      <c r="I44" s="139" t="s">
        <v>33</v>
      </c>
      <c r="J44" s="139" t="s">
        <v>33</v>
      </c>
      <c r="K44" s="139" t="s">
        <v>33</v>
      </c>
      <c r="L44" s="139" t="s">
        <v>33</v>
      </c>
      <c r="M44" s="139" t="s">
        <v>33</v>
      </c>
      <c r="N44" s="140" t="s">
        <v>33</v>
      </c>
      <c r="O44" s="82" t="s">
        <v>43</v>
      </c>
      <c r="P44" s="83" t="s">
        <v>43</v>
      </c>
      <c r="Q44" s="38">
        <v>0.000166</v>
      </c>
      <c r="R44" s="38">
        <v>0.00304</v>
      </c>
      <c r="S44" s="39">
        <v>37405.08</v>
      </c>
      <c r="T44" s="39">
        <v>45573.73</v>
      </c>
      <c r="U44" s="131">
        <f t="shared" si="0"/>
        <v>6.20924328</v>
      </c>
      <c r="V44" s="132"/>
    </row>
    <row r="45" spans="1:22" ht="24" customHeight="1">
      <c r="A45" s="82">
        <v>4</v>
      </c>
      <c r="B45" s="133"/>
      <c r="C45" s="134" t="s">
        <v>96</v>
      </c>
      <c r="D45" s="135" t="s">
        <v>96</v>
      </c>
      <c r="E45" s="133" t="s">
        <v>96</v>
      </c>
      <c r="F45" s="136" t="s">
        <v>111</v>
      </c>
      <c r="G45" s="139" t="s">
        <v>111</v>
      </c>
      <c r="H45" s="139" t="s">
        <v>111</v>
      </c>
      <c r="I45" s="139" t="s">
        <v>111</v>
      </c>
      <c r="J45" s="139" t="s">
        <v>111</v>
      </c>
      <c r="K45" s="139" t="s">
        <v>111</v>
      </c>
      <c r="L45" s="139" t="s">
        <v>111</v>
      </c>
      <c r="M45" s="139" t="s">
        <v>111</v>
      </c>
      <c r="N45" s="140" t="s">
        <v>111</v>
      </c>
      <c r="O45" s="82" t="s">
        <v>43</v>
      </c>
      <c r="P45" s="83" t="s">
        <v>43</v>
      </c>
      <c r="Q45" s="38">
        <v>0.0148495</v>
      </c>
      <c r="R45" s="38">
        <v>0.262</v>
      </c>
      <c r="S45" s="39">
        <v>28644.07</v>
      </c>
      <c r="T45" s="39">
        <v>228.64</v>
      </c>
      <c r="U45" s="131">
        <f t="shared" si="0"/>
        <v>425.350117465</v>
      </c>
      <c r="V45" s="132"/>
    </row>
    <row r="46" spans="1:22" ht="14.25" customHeight="1">
      <c r="A46" s="82">
        <v>5</v>
      </c>
      <c r="B46" s="133"/>
      <c r="C46" s="134" t="s">
        <v>130</v>
      </c>
      <c r="D46" s="135" t="s">
        <v>130</v>
      </c>
      <c r="E46" s="133" t="s">
        <v>130</v>
      </c>
      <c r="F46" s="136" t="s">
        <v>34</v>
      </c>
      <c r="G46" s="137" t="s">
        <v>34</v>
      </c>
      <c r="H46" s="137" t="s">
        <v>34</v>
      </c>
      <c r="I46" s="137" t="s">
        <v>34</v>
      </c>
      <c r="J46" s="137" t="s">
        <v>34</v>
      </c>
      <c r="K46" s="137" t="s">
        <v>34</v>
      </c>
      <c r="L46" s="137" t="s">
        <v>34</v>
      </c>
      <c r="M46" s="137" t="s">
        <v>34</v>
      </c>
      <c r="N46" s="138" t="s">
        <v>34</v>
      </c>
      <c r="O46" s="82" t="s">
        <v>43</v>
      </c>
      <c r="P46" s="83" t="s">
        <v>43</v>
      </c>
      <c r="Q46" s="38">
        <v>9.96E-05</v>
      </c>
      <c r="R46" s="38">
        <v>0.14148</v>
      </c>
      <c r="S46" s="39">
        <v>52238.56</v>
      </c>
      <c r="T46" s="39">
        <v>88.16</v>
      </c>
      <c r="U46" s="131">
        <f t="shared" si="0"/>
        <v>5.202960576</v>
      </c>
      <c r="V46" s="132"/>
    </row>
    <row r="47" spans="1:22" ht="24" customHeight="1">
      <c r="A47" s="82">
        <v>6</v>
      </c>
      <c r="B47" s="133"/>
      <c r="C47" s="134" t="s">
        <v>131</v>
      </c>
      <c r="D47" s="135" t="s">
        <v>131</v>
      </c>
      <c r="E47" s="133" t="s">
        <v>131</v>
      </c>
      <c r="F47" s="136" t="s">
        <v>35</v>
      </c>
      <c r="G47" s="137" t="s">
        <v>35</v>
      </c>
      <c r="H47" s="137" t="s">
        <v>35</v>
      </c>
      <c r="I47" s="137" t="s">
        <v>35</v>
      </c>
      <c r="J47" s="137" t="s">
        <v>35</v>
      </c>
      <c r="K47" s="137" t="s">
        <v>35</v>
      </c>
      <c r="L47" s="137" t="s">
        <v>35</v>
      </c>
      <c r="M47" s="137" t="s">
        <v>35</v>
      </c>
      <c r="N47" s="138" t="s">
        <v>35</v>
      </c>
      <c r="O47" s="82" t="s">
        <v>43</v>
      </c>
      <c r="P47" s="83" t="s">
        <v>43</v>
      </c>
      <c r="Q47" s="38">
        <v>9E-05</v>
      </c>
      <c r="R47" s="38">
        <v>0.14148</v>
      </c>
      <c r="S47" s="39">
        <v>34900</v>
      </c>
      <c r="T47" s="39">
        <v>88.16</v>
      </c>
      <c r="U47" s="131">
        <f t="shared" si="0"/>
        <v>3.141</v>
      </c>
      <c r="V47" s="132"/>
    </row>
    <row r="48" spans="1:22" ht="26.25" customHeight="1">
      <c r="A48" s="82">
        <v>7</v>
      </c>
      <c r="B48" s="133"/>
      <c r="C48" s="134" t="s">
        <v>97</v>
      </c>
      <c r="D48" s="135" t="s">
        <v>97</v>
      </c>
      <c r="E48" s="133" t="s">
        <v>97</v>
      </c>
      <c r="F48" s="136" t="s">
        <v>112</v>
      </c>
      <c r="G48" s="135" t="s">
        <v>112</v>
      </c>
      <c r="H48" s="135" t="s">
        <v>112</v>
      </c>
      <c r="I48" s="135" t="s">
        <v>112</v>
      </c>
      <c r="J48" s="135" t="s">
        <v>112</v>
      </c>
      <c r="K48" s="135" t="s">
        <v>112</v>
      </c>
      <c r="L48" s="135" t="s">
        <v>112</v>
      </c>
      <c r="M48" s="135" t="s">
        <v>112</v>
      </c>
      <c r="N48" s="133" t="s">
        <v>112</v>
      </c>
      <c r="O48" s="82" t="s">
        <v>43</v>
      </c>
      <c r="P48" s="83" t="s">
        <v>43</v>
      </c>
      <c r="Q48" s="38">
        <v>0.0003286</v>
      </c>
      <c r="R48" s="38">
        <v>1.6</v>
      </c>
      <c r="S48" s="39">
        <v>31400</v>
      </c>
      <c r="T48" s="39">
        <v>0.9</v>
      </c>
      <c r="U48" s="131">
        <f t="shared" si="0"/>
        <v>10.31804</v>
      </c>
      <c r="V48" s="132"/>
    </row>
    <row r="49" spans="1:22" ht="25.5" customHeight="1">
      <c r="A49" s="82">
        <v>8</v>
      </c>
      <c r="B49" s="133"/>
      <c r="C49" s="134" t="s">
        <v>98</v>
      </c>
      <c r="D49" s="135" t="s">
        <v>98</v>
      </c>
      <c r="E49" s="133" t="s">
        <v>98</v>
      </c>
      <c r="F49" s="136" t="s">
        <v>113</v>
      </c>
      <c r="G49" s="135" t="s">
        <v>113</v>
      </c>
      <c r="H49" s="135" t="s">
        <v>113</v>
      </c>
      <c r="I49" s="135" t="s">
        <v>113</v>
      </c>
      <c r="J49" s="135" t="s">
        <v>113</v>
      </c>
      <c r="K49" s="135" t="s">
        <v>113</v>
      </c>
      <c r="L49" s="135" t="s">
        <v>113</v>
      </c>
      <c r="M49" s="135" t="s">
        <v>113</v>
      </c>
      <c r="N49" s="133" t="s">
        <v>113</v>
      </c>
      <c r="O49" s="82" t="s">
        <v>43</v>
      </c>
      <c r="P49" s="83" t="s">
        <v>43</v>
      </c>
      <c r="Q49" s="38">
        <v>0.0006262</v>
      </c>
      <c r="R49" s="38">
        <v>0.016</v>
      </c>
      <c r="S49" s="39">
        <v>30500</v>
      </c>
      <c r="T49" s="39">
        <v>5211.86</v>
      </c>
      <c r="U49" s="131">
        <f t="shared" si="0"/>
        <v>19.0991</v>
      </c>
      <c r="V49" s="132"/>
    </row>
    <row r="50" spans="1:22" ht="12" customHeight="1">
      <c r="A50" s="82">
        <v>9</v>
      </c>
      <c r="B50" s="133"/>
      <c r="C50" s="134" t="s">
        <v>161</v>
      </c>
      <c r="D50" s="135" t="s">
        <v>161</v>
      </c>
      <c r="E50" s="133" t="s">
        <v>161</v>
      </c>
      <c r="F50" s="136" t="s">
        <v>180</v>
      </c>
      <c r="G50" s="135" t="s">
        <v>180</v>
      </c>
      <c r="H50" s="135" t="s">
        <v>180</v>
      </c>
      <c r="I50" s="135" t="s">
        <v>180</v>
      </c>
      <c r="J50" s="135" t="s">
        <v>180</v>
      </c>
      <c r="K50" s="135" t="s">
        <v>180</v>
      </c>
      <c r="L50" s="135" t="s">
        <v>180</v>
      </c>
      <c r="M50" s="135" t="s">
        <v>180</v>
      </c>
      <c r="N50" s="133" t="s">
        <v>180</v>
      </c>
      <c r="O50" s="82" t="s">
        <v>43</v>
      </c>
      <c r="P50" s="83" t="s">
        <v>43</v>
      </c>
      <c r="Q50" s="38">
        <v>0.000442</v>
      </c>
      <c r="R50" s="38">
        <v>0.016</v>
      </c>
      <c r="S50" s="39">
        <v>38813.56</v>
      </c>
      <c r="T50" s="39">
        <v>5211.86</v>
      </c>
      <c r="U50" s="131">
        <f t="shared" si="0"/>
        <v>17.15559352</v>
      </c>
      <c r="V50" s="132"/>
    </row>
    <row r="51" spans="1:22" ht="13.5" customHeight="1">
      <c r="A51" s="82">
        <v>10</v>
      </c>
      <c r="B51" s="133"/>
      <c r="C51" s="134" t="s">
        <v>99</v>
      </c>
      <c r="D51" s="135" t="s">
        <v>99</v>
      </c>
      <c r="E51" s="133" t="s">
        <v>99</v>
      </c>
      <c r="F51" s="136" t="s">
        <v>36</v>
      </c>
      <c r="G51" s="135" t="s">
        <v>36</v>
      </c>
      <c r="H51" s="135" t="s">
        <v>36</v>
      </c>
      <c r="I51" s="135" t="s">
        <v>36</v>
      </c>
      <c r="J51" s="135" t="s">
        <v>36</v>
      </c>
      <c r="K51" s="135" t="s">
        <v>36</v>
      </c>
      <c r="L51" s="135" t="s">
        <v>36</v>
      </c>
      <c r="M51" s="135" t="s">
        <v>36</v>
      </c>
      <c r="N51" s="133" t="s">
        <v>36</v>
      </c>
      <c r="O51" s="82" t="s">
        <v>43</v>
      </c>
      <c r="P51" s="83" t="s">
        <v>43</v>
      </c>
      <c r="Q51" s="38">
        <v>0.01254</v>
      </c>
      <c r="R51" s="38">
        <v>0.016</v>
      </c>
      <c r="S51" s="39">
        <v>50296.61</v>
      </c>
      <c r="T51" s="39">
        <v>5211.86</v>
      </c>
      <c r="U51" s="131">
        <f t="shared" si="0"/>
        <v>630.7194894</v>
      </c>
      <c r="V51" s="132"/>
    </row>
    <row r="52" spans="1:22" ht="14.25" customHeight="1">
      <c r="A52" s="82">
        <v>11</v>
      </c>
      <c r="B52" s="133"/>
      <c r="C52" s="134" t="s">
        <v>132</v>
      </c>
      <c r="D52" s="135" t="s">
        <v>132</v>
      </c>
      <c r="E52" s="133" t="s">
        <v>132</v>
      </c>
      <c r="F52" s="136" t="s">
        <v>143</v>
      </c>
      <c r="G52" s="135" t="s">
        <v>143</v>
      </c>
      <c r="H52" s="135" t="s">
        <v>143</v>
      </c>
      <c r="I52" s="135" t="s">
        <v>143</v>
      </c>
      <c r="J52" s="135" t="s">
        <v>143</v>
      </c>
      <c r="K52" s="135" t="s">
        <v>143</v>
      </c>
      <c r="L52" s="135" t="s">
        <v>143</v>
      </c>
      <c r="M52" s="135" t="s">
        <v>143</v>
      </c>
      <c r="N52" s="133" t="s">
        <v>143</v>
      </c>
      <c r="O52" s="82" t="s">
        <v>45</v>
      </c>
      <c r="P52" s="83" t="s">
        <v>45</v>
      </c>
      <c r="Q52" s="65">
        <v>0.007744</v>
      </c>
      <c r="R52" s="38">
        <v>0.8</v>
      </c>
      <c r="S52" s="39">
        <v>17.8</v>
      </c>
      <c r="T52" s="39">
        <v>86.39</v>
      </c>
      <c r="U52" s="131">
        <f t="shared" si="0"/>
        <v>0.1378432</v>
      </c>
      <c r="V52" s="132"/>
    </row>
    <row r="53" spans="1:22" ht="15" customHeight="1">
      <c r="A53" s="82">
        <v>12</v>
      </c>
      <c r="B53" s="133"/>
      <c r="C53" s="134" t="s">
        <v>133</v>
      </c>
      <c r="D53" s="135" t="s">
        <v>133</v>
      </c>
      <c r="E53" s="133" t="s">
        <v>133</v>
      </c>
      <c r="F53" s="136" t="s">
        <v>37</v>
      </c>
      <c r="G53" s="135" t="s">
        <v>37</v>
      </c>
      <c r="H53" s="135" t="s">
        <v>37</v>
      </c>
      <c r="I53" s="135" t="s">
        <v>37</v>
      </c>
      <c r="J53" s="135" t="s">
        <v>37</v>
      </c>
      <c r="K53" s="135" t="s">
        <v>37</v>
      </c>
      <c r="L53" s="135" t="s">
        <v>37</v>
      </c>
      <c r="M53" s="135" t="s">
        <v>37</v>
      </c>
      <c r="N53" s="133" t="s">
        <v>37</v>
      </c>
      <c r="O53" s="82" t="s">
        <v>44</v>
      </c>
      <c r="P53" s="83" t="s">
        <v>44</v>
      </c>
      <c r="Q53" s="38">
        <v>0.3126</v>
      </c>
      <c r="R53" s="38">
        <v>0.016</v>
      </c>
      <c r="S53" s="39">
        <v>228.64</v>
      </c>
      <c r="T53" s="39">
        <v>5211.86</v>
      </c>
      <c r="U53" s="131">
        <f t="shared" si="0"/>
        <v>71.47286399999999</v>
      </c>
      <c r="V53" s="132"/>
    </row>
    <row r="54" spans="1:22" ht="15">
      <c r="A54" s="82">
        <v>13</v>
      </c>
      <c r="B54" s="133"/>
      <c r="C54" s="134" t="s">
        <v>134</v>
      </c>
      <c r="D54" s="135" t="s">
        <v>134</v>
      </c>
      <c r="E54" s="133" t="s">
        <v>134</v>
      </c>
      <c r="F54" s="136" t="s">
        <v>38</v>
      </c>
      <c r="G54" s="135" t="s">
        <v>38</v>
      </c>
      <c r="H54" s="135" t="s">
        <v>38</v>
      </c>
      <c r="I54" s="135" t="s">
        <v>38</v>
      </c>
      <c r="J54" s="135" t="s">
        <v>38</v>
      </c>
      <c r="K54" s="135" t="s">
        <v>38</v>
      </c>
      <c r="L54" s="135" t="s">
        <v>38</v>
      </c>
      <c r="M54" s="135" t="s">
        <v>38</v>
      </c>
      <c r="N54" s="133" t="s">
        <v>38</v>
      </c>
      <c r="O54" s="82" t="s">
        <v>45</v>
      </c>
      <c r="P54" s="83" t="s">
        <v>45</v>
      </c>
      <c r="Q54" s="38">
        <v>0.0676</v>
      </c>
      <c r="R54" s="38">
        <v>0.016</v>
      </c>
      <c r="S54" s="39">
        <v>69.49</v>
      </c>
      <c r="T54" s="39">
        <v>5211.86</v>
      </c>
      <c r="U54" s="131">
        <f t="shared" si="0"/>
        <v>4.697524</v>
      </c>
      <c r="V54" s="132"/>
    </row>
    <row r="55" spans="1:22" ht="15">
      <c r="A55" s="82">
        <v>14</v>
      </c>
      <c r="B55" s="133"/>
      <c r="C55" s="134" t="s">
        <v>100</v>
      </c>
      <c r="D55" s="135" t="s">
        <v>100</v>
      </c>
      <c r="E55" s="133" t="s">
        <v>100</v>
      </c>
      <c r="F55" s="136" t="s">
        <v>114</v>
      </c>
      <c r="G55" s="135" t="s">
        <v>114</v>
      </c>
      <c r="H55" s="135" t="s">
        <v>114</v>
      </c>
      <c r="I55" s="135" t="s">
        <v>114</v>
      </c>
      <c r="J55" s="135" t="s">
        <v>114</v>
      </c>
      <c r="K55" s="135" t="s">
        <v>114</v>
      </c>
      <c r="L55" s="135" t="s">
        <v>114</v>
      </c>
      <c r="M55" s="135" t="s">
        <v>114</v>
      </c>
      <c r="N55" s="133" t="s">
        <v>114</v>
      </c>
      <c r="O55" s="82" t="s">
        <v>43</v>
      </c>
      <c r="P55" s="83" t="s">
        <v>43</v>
      </c>
      <c r="Q55" s="38">
        <v>2.48E-05</v>
      </c>
      <c r="R55" s="38">
        <v>0.016</v>
      </c>
      <c r="S55" s="39">
        <v>82019.2</v>
      </c>
      <c r="T55" s="39">
        <v>5211.86</v>
      </c>
      <c r="U55" s="131">
        <f t="shared" si="0"/>
        <v>2.0340761599999997</v>
      </c>
      <c r="V55" s="132"/>
    </row>
    <row r="56" spans="1:22" ht="15" customHeight="1">
      <c r="A56" s="82">
        <v>15</v>
      </c>
      <c r="B56" s="133"/>
      <c r="C56" s="134" t="s">
        <v>162</v>
      </c>
      <c r="D56" s="135" t="s">
        <v>162</v>
      </c>
      <c r="E56" s="133" t="s">
        <v>162</v>
      </c>
      <c r="F56" s="136" t="s">
        <v>39</v>
      </c>
      <c r="G56" s="135" t="s">
        <v>39</v>
      </c>
      <c r="H56" s="135" t="s">
        <v>39</v>
      </c>
      <c r="I56" s="135" t="s">
        <v>39</v>
      </c>
      <c r="J56" s="135" t="s">
        <v>39</v>
      </c>
      <c r="K56" s="135" t="s">
        <v>39</v>
      </c>
      <c r="L56" s="135" t="s">
        <v>39</v>
      </c>
      <c r="M56" s="135" t="s">
        <v>39</v>
      </c>
      <c r="N56" s="133" t="s">
        <v>39</v>
      </c>
      <c r="O56" s="82" t="s">
        <v>45</v>
      </c>
      <c r="P56" s="83" t="s">
        <v>45</v>
      </c>
      <c r="Q56" s="38">
        <v>0.034</v>
      </c>
      <c r="R56" s="38">
        <v>0.8</v>
      </c>
      <c r="S56" s="39">
        <v>25.42</v>
      </c>
      <c r="T56" s="39">
        <v>86.39</v>
      </c>
      <c r="U56" s="131">
        <f t="shared" si="0"/>
        <v>0.8642800000000002</v>
      </c>
      <c r="V56" s="132"/>
    </row>
    <row r="57" spans="1:22" ht="14.25" customHeight="1">
      <c r="A57" s="82">
        <v>16</v>
      </c>
      <c r="B57" s="133"/>
      <c r="C57" s="134" t="s">
        <v>101</v>
      </c>
      <c r="D57" s="135" t="s">
        <v>101</v>
      </c>
      <c r="E57" s="133" t="s">
        <v>101</v>
      </c>
      <c r="F57" s="136" t="s">
        <v>115</v>
      </c>
      <c r="G57" s="135" t="s">
        <v>115</v>
      </c>
      <c r="H57" s="135" t="s">
        <v>115</v>
      </c>
      <c r="I57" s="135" t="s">
        <v>115</v>
      </c>
      <c r="J57" s="135" t="s">
        <v>115</v>
      </c>
      <c r="K57" s="135" t="s">
        <v>115</v>
      </c>
      <c r="L57" s="135" t="s">
        <v>115</v>
      </c>
      <c r="M57" s="135" t="s">
        <v>115</v>
      </c>
      <c r="N57" s="133" t="s">
        <v>115</v>
      </c>
      <c r="O57" s="82" t="s">
        <v>43</v>
      </c>
      <c r="P57" s="83" t="s">
        <v>43</v>
      </c>
      <c r="Q57" s="65">
        <v>0.0042</v>
      </c>
      <c r="R57" s="38">
        <v>0.8</v>
      </c>
      <c r="S57" s="39">
        <v>27576.27</v>
      </c>
      <c r="T57" s="39">
        <v>86.39</v>
      </c>
      <c r="U57" s="131">
        <f t="shared" si="0"/>
        <v>115.82033399999999</v>
      </c>
      <c r="V57" s="132"/>
    </row>
    <row r="58" spans="1:22" ht="24.75" customHeight="1">
      <c r="A58" s="82">
        <v>17</v>
      </c>
      <c r="B58" s="133"/>
      <c r="C58" s="134" t="s">
        <v>102</v>
      </c>
      <c r="D58" s="144" t="s">
        <v>102</v>
      </c>
      <c r="E58" s="145" t="s">
        <v>102</v>
      </c>
      <c r="F58" s="136" t="s">
        <v>116</v>
      </c>
      <c r="G58" s="139" t="s">
        <v>116</v>
      </c>
      <c r="H58" s="139" t="s">
        <v>116</v>
      </c>
      <c r="I58" s="139" t="s">
        <v>116</v>
      </c>
      <c r="J58" s="139" t="s">
        <v>116</v>
      </c>
      <c r="K58" s="139" t="s">
        <v>116</v>
      </c>
      <c r="L58" s="139" t="s">
        <v>116</v>
      </c>
      <c r="M58" s="139" t="s">
        <v>116</v>
      </c>
      <c r="N58" s="140" t="s">
        <v>116</v>
      </c>
      <c r="O58" s="82" t="s">
        <v>43</v>
      </c>
      <c r="P58" s="83" t="s">
        <v>43</v>
      </c>
      <c r="Q58" s="38">
        <v>0.01643</v>
      </c>
      <c r="R58" s="38">
        <v>0.7566</v>
      </c>
      <c r="S58" s="39">
        <v>30064.97</v>
      </c>
      <c r="T58" s="39">
        <v>29.54</v>
      </c>
      <c r="U58" s="131">
        <f t="shared" si="0"/>
        <v>493.96745710000005</v>
      </c>
      <c r="V58" s="133"/>
    </row>
    <row r="59" spans="1:22" ht="38.25" customHeight="1">
      <c r="A59" s="82">
        <v>18</v>
      </c>
      <c r="B59" s="133"/>
      <c r="C59" s="134" t="s">
        <v>135</v>
      </c>
      <c r="D59" s="135" t="s">
        <v>135</v>
      </c>
      <c r="E59" s="133" t="s">
        <v>135</v>
      </c>
      <c r="F59" s="141" t="s">
        <v>40</v>
      </c>
      <c r="G59" s="142" t="s">
        <v>40</v>
      </c>
      <c r="H59" s="142" t="s">
        <v>40</v>
      </c>
      <c r="I59" s="142" t="s">
        <v>40</v>
      </c>
      <c r="J59" s="142" t="s">
        <v>40</v>
      </c>
      <c r="K59" s="142" t="s">
        <v>40</v>
      </c>
      <c r="L59" s="142" t="s">
        <v>40</v>
      </c>
      <c r="M59" s="142" t="s">
        <v>40</v>
      </c>
      <c r="N59" s="143" t="s">
        <v>40</v>
      </c>
      <c r="O59" s="82" t="s">
        <v>46</v>
      </c>
      <c r="P59" s="83" t="s">
        <v>46</v>
      </c>
      <c r="Q59" s="38">
        <v>3.2</v>
      </c>
      <c r="R59" s="38">
        <v>0.000204</v>
      </c>
      <c r="S59" s="39">
        <v>102.79</v>
      </c>
      <c r="T59" s="39">
        <v>37300</v>
      </c>
      <c r="U59" s="131">
        <f t="shared" si="0"/>
        <v>328.92800000000005</v>
      </c>
      <c r="V59" s="132"/>
    </row>
    <row r="60" spans="1:22" ht="61.5" customHeight="1">
      <c r="A60" s="82">
        <v>19</v>
      </c>
      <c r="B60" s="133"/>
      <c r="C60" s="134" t="s">
        <v>163</v>
      </c>
      <c r="D60" s="135" t="s">
        <v>163</v>
      </c>
      <c r="E60" s="133" t="s">
        <v>163</v>
      </c>
      <c r="F60" s="136" t="s">
        <v>181</v>
      </c>
      <c r="G60" s="139" t="s">
        <v>181</v>
      </c>
      <c r="H60" s="139" t="s">
        <v>181</v>
      </c>
      <c r="I60" s="139" t="s">
        <v>181</v>
      </c>
      <c r="J60" s="139" t="s">
        <v>181</v>
      </c>
      <c r="K60" s="139" t="s">
        <v>181</v>
      </c>
      <c r="L60" s="139" t="s">
        <v>181</v>
      </c>
      <c r="M60" s="139" t="s">
        <v>181</v>
      </c>
      <c r="N60" s="140" t="s">
        <v>181</v>
      </c>
      <c r="O60" s="82" t="s">
        <v>46</v>
      </c>
      <c r="P60" s="83" t="s">
        <v>46</v>
      </c>
      <c r="Q60" s="38">
        <v>0.8</v>
      </c>
      <c r="R60" s="38">
        <v>0.00304</v>
      </c>
      <c r="S60" s="39">
        <v>328.64</v>
      </c>
      <c r="T60" s="39">
        <v>45573.73</v>
      </c>
      <c r="U60" s="131">
        <f t="shared" si="0"/>
        <v>262.912</v>
      </c>
      <c r="V60" s="132"/>
    </row>
    <row r="61" spans="1:22" ht="28.5" customHeight="1">
      <c r="A61" s="82">
        <v>20</v>
      </c>
      <c r="B61" s="133"/>
      <c r="C61" s="134" t="s">
        <v>103</v>
      </c>
      <c r="D61" s="135" t="s">
        <v>103</v>
      </c>
      <c r="E61" s="133" t="s">
        <v>103</v>
      </c>
      <c r="F61" s="136" t="s">
        <v>117</v>
      </c>
      <c r="G61" s="139" t="s">
        <v>117</v>
      </c>
      <c r="H61" s="139" t="s">
        <v>117</v>
      </c>
      <c r="I61" s="139" t="s">
        <v>117</v>
      </c>
      <c r="J61" s="139" t="s">
        <v>117</v>
      </c>
      <c r="K61" s="139" t="s">
        <v>117</v>
      </c>
      <c r="L61" s="139" t="s">
        <v>117</v>
      </c>
      <c r="M61" s="139" t="s">
        <v>117</v>
      </c>
      <c r="N61" s="140" t="s">
        <v>117</v>
      </c>
      <c r="O61" s="82" t="s">
        <v>125</v>
      </c>
      <c r="P61" s="83" t="s">
        <v>125</v>
      </c>
      <c r="Q61" s="38">
        <v>0.021</v>
      </c>
      <c r="R61" s="38">
        <v>0.262</v>
      </c>
      <c r="S61" s="39">
        <v>54810</v>
      </c>
      <c r="T61" s="39">
        <v>228.64</v>
      </c>
      <c r="U61" s="131">
        <f t="shared" si="0"/>
        <v>1151.01</v>
      </c>
      <c r="V61" s="132"/>
    </row>
    <row r="62" spans="1:22" ht="27" customHeight="1">
      <c r="A62" s="82">
        <v>21</v>
      </c>
      <c r="B62" s="133"/>
      <c r="C62" s="134" t="s">
        <v>104</v>
      </c>
      <c r="D62" s="135" t="s">
        <v>104</v>
      </c>
      <c r="E62" s="133" t="s">
        <v>104</v>
      </c>
      <c r="F62" s="136" t="s">
        <v>118</v>
      </c>
      <c r="G62" s="137" t="s">
        <v>118</v>
      </c>
      <c r="H62" s="137" t="s">
        <v>118</v>
      </c>
      <c r="I62" s="137" t="s">
        <v>118</v>
      </c>
      <c r="J62" s="137" t="s">
        <v>118</v>
      </c>
      <c r="K62" s="137" t="s">
        <v>118</v>
      </c>
      <c r="L62" s="137" t="s">
        <v>118</v>
      </c>
      <c r="M62" s="137" t="s">
        <v>118</v>
      </c>
      <c r="N62" s="138" t="s">
        <v>118</v>
      </c>
      <c r="O62" s="82" t="s">
        <v>44</v>
      </c>
      <c r="P62" s="83" t="s">
        <v>44</v>
      </c>
      <c r="Q62" s="38">
        <v>0.9548</v>
      </c>
      <c r="R62" s="38">
        <v>0.14148</v>
      </c>
      <c r="S62" s="39">
        <v>1136.86</v>
      </c>
      <c r="T62" s="39">
        <v>88.16</v>
      </c>
      <c r="U62" s="131">
        <f t="shared" si="0"/>
        <v>1085.473928</v>
      </c>
      <c r="V62" s="132"/>
    </row>
    <row r="63" spans="1:22" ht="39" customHeight="1">
      <c r="A63" s="82">
        <v>22</v>
      </c>
      <c r="B63" s="133"/>
      <c r="C63" s="134" t="s">
        <v>105</v>
      </c>
      <c r="D63" s="135" t="s">
        <v>105</v>
      </c>
      <c r="E63" s="133" t="s">
        <v>105</v>
      </c>
      <c r="F63" s="136" t="s">
        <v>119</v>
      </c>
      <c r="G63" s="137" t="s">
        <v>119</v>
      </c>
      <c r="H63" s="137" t="s">
        <v>119</v>
      </c>
      <c r="I63" s="137" t="s">
        <v>119</v>
      </c>
      <c r="J63" s="137" t="s">
        <v>119</v>
      </c>
      <c r="K63" s="137" t="s">
        <v>119</v>
      </c>
      <c r="L63" s="137" t="s">
        <v>119</v>
      </c>
      <c r="M63" s="137" t="s">
        <v>119</v>
      </c>
      <c r="N63" s="138" t="s">
        <v>119</v>
      </c>
      <c r="O63" s="82" t="s">
        <v>94</v>
      </c>
      <c r="P63" s="83" t="s">
        <v>94</v>
      </c>
      <c r="Q63" s="38">
        <v>1.36648</v>
      </c>
      <c r="R63" s="38">
        <v>0.14148</v>
      </c>
      <c r="S63" s="39">
        <v>33.47</v>
      </c>
      <c r="T63" s="39">
        <v>88.16</v>
      </c>
      <c r="U63" s="131">
        <f aca="true" t="shared" si="1" ref="U63:U71">Q63*S63</f>
        <v>45.736085599999996</v>
      </c>
      <c r="V63" s="132"/>
    </row>
    <row r="64" spans="1:22" ht="16.5" customHeight="1">
      <c r="A64" s="82">
        <v>23</v>
      </c>
      <c r="B64" s="133"/>
      <c r="C64" s="134" t="s">
        <v>164</v>
      </c>
      <c r="D64" s="135" t="s">
        <v>164</v>
      </c>
      <c r="E64" s="133" t="s">
        <v>164</v>
      </c>
      <c r="F64" s="136" t="s">
        <v>182</v>
      </c>
      <c r="G64" s="135" t="s">
        <v>182</v>
      </c>
      <c r="H64" s="135" t="s">
        <v>182</v>
      </c>
      <c r="I64" s="135" t="s">
        <v>182</v>
      </c>
      <c r="J64" s="135" t="s">
        <v>182</v>
      </c>
      <c r="K64" s="135" t="s">
        <v>182</v>
      </c>
      <c r="L64" s="135" t="s">
        <v>182</v>
      </c>
      <c r="M64" s="135" t="s">
        <v>182</v>
      </c>
      <c r="N64" s="133" t="s">
        <v>182</v>
      </c>
      <c r="O64" s="82" t="s">
        <v>43</v>
      </c>
      <c r="P64" s="83" t="s">
        <v>43</v>
      </c>
      <c r="Q64" s="38">
        <v>0.00153</v>
      </c>
      <c r="R64" s="38">
        <v>1.6</v>
      </c>
      <c r="S64" s="39">
        <v>31864.4</v>
      </c>
      <c r="T64" s="39">
        <v>0.9</v>
      </c>
      <c r="U64" s="131">
        <f t="shared" si="1"/>
        <v>48.752532</v>
      </c>
      <c r="V64" s="132"/>
    </row>
    <row r="65" spans="1:22" ht="27" customHeight="1">
      <c r="A65" s="82">
        <v>24</v>
      </c>
      <c r="B65" s="133"/>
      <c r="C65" s="134" t="s">
        <v>106</v>
      </c>
      <c r="D65" s="135" t="s">
        <v>106</v>
      </c>
      <c r="E65" s="133" t="s">
        <v>106</v>
      </c>
      <c r="F65" s="136" t="s">
        <v>120</v>
      </c>
      <c r="G65" s="135" t="s">
        <v>120</v>
      </c>
      <c r="H65" s="135" t="s">
        <v>120</v>
      </c>
      <c r="I65" s="135" t="s">
        <v>120</v>
      </c>
      <c r="J65" s="135" t="s">
        <v>120</v>
      </c>
      <c r="K65" s="135" t="s">
        <v>120</v>
      </c>
      <c r="L65" s="135" t="s">
        <v>120</v>
      </c>
      <c r="M65" s="135" t="s">
        <v>120</v>
      </c>
      <c r="N65" s="133" t="s">
        <v>120</v>
      </c>
      <c r="O65" s="82" t="s">
        <v>43</v>
      </c>
      <c r="P65" s="83" t="s">
        <v>43</v>
      </c>
      <c r="Q65" s="38">
        <v>0.01197</v>
      </c>
      <c r="R65" s="38">
        <v>0.016</v>
      </c>
      <c r="S65" s="39">
        <v>52200</v>
      </c>
      <c r="T65" s="39">
        <v>5211.86</v>
      </c>
      <c r="U65" s="131">
        <f t="shared" si="1"/>
        <v>624.834</v>
      </c>
      <c r="V65" s="132"/>
    </row>
    <row r="66" spans="1:22" ht="24.75" customHeight="1">
      <c r="A66" s="82">
        <v>25</v>
      </c>
      <c r="B66" s="133"/>
      <c r="C66" s="134" t="s">
        <v>136</v>
      </c>
      <c r="D66" s="135" t="s">
        <v>136</v>
      </c>
      <c r="E66" s="133" t="s">
        <v>136</v>
      </c>
      <c r="F66" s="136" t="s">
        <v>144</v>
      </c>
      <c r="G66" s="135" t="s">
        <v>144</v>
      </c>
      <c r="H66" s="135" t="s">
        <v>144</v>
      </c>
      <c r="I66" s="135" t="s">
        <v>144</v>
      </c>
      <c r="J66" s="135" t="s">
        <v>144</v>
      </c>
      <c r="K66" s="135" t="s">
        <v>144</v>
      </c>
      <c r="L66" s="135" t="s">
        <v>144</v>
      </c>
      <c r="M66" s="135" t="s">
        <v>144</v>
      </c>
      <c r="N66" s="133" t="s">
        <v>144</v>
      </c>
      <c r="O66" s="82" t="s">
        <v>43</v>
      </c>
      <c r="P66" s="83" t="s">
        <v>43</v>
      </c>
      <c r="Q66" s="38">
        <v>0.03237</v>
      </c>
      <c r="R66" s="38">
        <v>0.016</v>
      </c>
      <c r="S66" s="39">
        <v>43813.56</v>
      </c>
      <c r="T66" s="39">
        <v>5211.86</v>
      </c>
      <c r="U66" s="131">
        <f t="shared" si="1"/>
        <v>1418.2449372</v>
      </c>
      <c r="V66" s="132"/>
    </row>
    <row r="67" spans="1:22" ht="24.75" customHeight="1">
      <c r="A67" s="82">
        <v>26</v>
      </c>
      <c r="B67" s="133"/>
      <c r="C67" s="134" t="s">
        <v>165</v>
      </c>
      <c r="D67" s="135" t="s">
        <v>165</v>
      </c>
      <c r="E67" s="133" t="s">
        <v>165</v>
      </c>
      <c r="F67" s="136" t="s">
        <v>183</v>
      </c>
      <c r="G67" s="135" t="s">
        <v>183</v>
      </c>
      <c r="H67" s="135" t="s">
        <v>183</v>
      </c>
      <c r="I67" s="135" t="s">
        <v>183</v>
      </c>
      <c r="J67" s="135" t="s">
        <v>183</v>
      </c>
      <c r="K67" s="135" t="s">
        <v>183</v>
      </c>
      <c r="L67" s="135" t="s">
        <v>183</v>
      </c>
      <c r="M67" s="135" t="s">
        <v>183</v>
      </c>
      <c r="N67" s="133" t="s">
        <v>183</v>
      </c>
      <c r="O67" s="82" t="s">
        <v>43</v>
      </c>
      <c r="P67" s="83" t="s">
        <v>43</v>
      </c>
      <c r="Q67" s="38">
        <v>0.01008</v>
      </c>
      <c r="R67" s="38">
        <v>0.016</v>
      </c>
      <c r="S67" s="39">
        <v>45700</v>
      </c>
      <c r="T67" s="39">
        <v>5211.86</v>
      </c>
      <c r="U67" s="131">
        <f t="shared" si="1"/>
        <v>460.656</v>
      </c>
      <c r="V67" s="132"/>
    </row>
    <row r="68" spans="1:22" ht="38.25" customHeight="1">
      <c r="A68" s="82">
        <v>27</v>
      </c>
      <c r="B68" s="133"/>
      <c r="C68" s="134" t="s">
        <v>137</v>
      </c>
      <c r="D68" s="135" t="s">
        <v>137</v>
      </c>
      <c r="E68" s="133" t="s">
        <v>137</v>
      </c>
      <c r="F68" s="136" t="s">
        <v>145</v>
      </c>
      <c r="G68" s="135" t="s">
        <v>145</v>
      </c>
      <c r="H68" s="135" t="s">
        <v>145</v>
      </c>
      <c r="I68" s="135" t="s">
        <v>145</v>
      </c>
      <c r="J68" s="135" t="s">
        <v>145</v>
      </c>
      <c r="K68" s="135" t="s">
        <v>145</v>
      </c>
      <c r="L68" s="135" t="s">
        <v>145</v>
      </c>
      <c r="M68" s="135" t="s">
        <v>145</v>
      </c>
      <c r="N68" s="133" t="s">
        <v>145</v>
      </c>
      <c r="O68" s="82" t="s">
        <v>47</v>
      </c>
      <c r="P68" s="83" t="s">
        <v>47</v>
      </c>
      <c r="Q68" s="65">
        <v>20</v>
      </c>
      <c r="R68" s="38">
        <v>0.8</v>
      </c>
      <c r="S68" s="39">
        <v>153.9</v>
      </c>
      <c r="T68" s="39">
        <v>86.39</v>
      </c>
      <c r="U68" s="131">
        <f t="shared" si="1"/>
        <v>3078</v>
      </c>
      <c r="V68" s="132"/>
    </row>
    <row r="69" spans="1:22" ht="35.25" customHeight="1">
      <c r="A69" s="82">
        <v>28</v>
      </c>
      <c r="B69" s="133"/>
      <c r="C69" s="134" t="s">
        <v>166</v>
      </c>
      <c r="D69" s="135" t="s">
        <v>166</v>
      </c>
      <c r="E69" s="133" t="s">
        <v>166</v>
      </c>
      <c r="F69" s="136" t="s">
        <v>184</v>
      </c>
      <c r="G69" s="135" t="s">
        <v>184</v>
      </c>
      <c r="H69" s="135" t="s">
        <v>184</v>
      </c>
      <c r="I69" s="135" t="s">
        <v>184</v>
      </c>
      <c r="J69" s="135" t="s">
        <v>184</v>
      </c>
      <c r="K69" s="135" t="s">
        <v>184</v>
      </c>
      <c r="L69" s="135" t="s">
        <v>184</v>
      </c>
      <c r="M69" s="135" t="s">
        <v>184</v>
      </c>
      <c r="N69" s="133" t="s">
        <v>184</v>
      </c>
      <c r="O69" s="82" t="s">
        <v>47</v>
      </c>
      <c r="P69" s="83" t="s">
        <v>47</v>
      </c>
      <c r="Q69" s="38">
        <v>10</v>
      </c>
      <c r="R69" s="38">
        <v>0.016</v>
      </c>
      <c r="S69" s="39">
        <v>194.91</v>
      </c>
      <c r="T69" s="39">
        <v>5211.86</v>
      </c>
      <c r="U69" s="131">
        <f t="shared" si="1"/>
        <v>1949.1</v>
      </c>
      <c r="V69" s="132"/>
    </row>
    <row r="70" spans="1:22" ht="36" customHeight="1">
      <c r="A70" s="82">
        <v>29</v>
      </c>
      <c r="B70" s="133"/>
      <c r="C70" s="134" t="s">
        <v>167</v>
      </c>
      <c r="D70" s="135" t="s">
        <v>167</v>
      </c>
      <c r="E70" s="133" t="s">
        <v>167</v>
      </c>
      <c r="F70" s="136" t="s">
        <v>185</v>
      </c>
      <c r="G70" s="135" t="s">
        <v>185</v>
      </c>
      <c r="H70" s="135" t="s">
        <v>185</v>
      </c>
      <c r="I70" s="135" t="s">
        <v>185</v>
      </c>
      <c r="J70" s="135" t="s">
        <v>185</v>
      </c>
      <c r="K70" s="135" t="s">
        <v>185</v>
      </c>
      <c r="L70" s="135" t="s">
        <v>185</v>
      </c>
      <c r="M70" s="135" t="s">
        <v>185</v>
      </c>
      <c r="N70" s="133" t="s">
        <v>185</v>
      </c>
      <c r="O70" s="82" t="s">
        <v>47</v>
      </c>
      <c r="P70" s="83" t="s">
        <v>47</v>
      </c>
      <c r="Q70" s="38">
        <v>4</v>
      </c>
      <c r="R70" s="38">
        <v>0.016</v>
      </c>
      <c r="S70" s="39">
        <v>442.09</v>
      </c>
      <c r="T70" s="39">
        <v>5211.86</v>
      </c>
      <c r="U70" s="131">
        <f t="shared" si="1"/>
        <v>1768.36</v>
      </c>
      <c r="V70" s="132"/>
    </row>
    <row r="71" spans="1:22" ht="36" customHeight="1">
      <c r="A71" s="82">
        <v>30</v>
      </c>
      <c r="B71" s="133"/>
      <c r="C71" s="134" t="s">
        <v>168</v>
      </c>
      <c r="D71" s="135" t="s">
        <v>168</v>
      </c>
      <c r="E71" s="133" t="s">
        <v>168</v>
      </c>
      <c r="F71" s="136" t="s">
        <v>186</v>
      </c>
      <c r="G71" s="135" t="s">
        <v>186</v>
      </c>
      <c r="H71" s="135" t="s">
        <v>186</v>
      </c>
      <c r="I71" s="135" t="s">
        <v>186</v>
      </c>
      <c r="J71" s="135" t="s">
        <v>186</v>
      </c>
      <c r="K71" s="135" t="s">
        <v>186</v>
      </c>
      <c r="L71" s="135" t="s">
        <v>186</v>
      </c>
      <c r="M71" s="135" t="s">
        <v>186</v>
      </c>
      <c r="N71" s="133" t="s">
        <v>186</v>
      </c>
      <c r="O71" s="82" t="s">
        <v>47</v>
      </c>
      <c r="P71" s="83" t="s">
        <v>47</v>
      </c>
      <c r="Q71" s="38">
        <v>2</v>
      </c>
      <c r="R71" s="38">
        <v>0.016</v>
      </c>
      <c r="S71" s="39">
        <v>285.33</v>
      </c>
      <c r="T71" s="39">
        <v>5211.86</v>
      </c>
      <c r="U71" s="131">
        <f t="shared" si="1"/>
        <v>570.66</v>
      </c>
      <c r="V71" s="132"/>
    </row>
    <row r="72" spans="1:22" ht="36.75" customHeight="1">
      <c r="A72" s="82">
        <v>31</v>
      </c>
      <c r="B72" s="133"/>
      <c r="C72" s="134" t="s">
        <v>169</v>
      </c>
      <c r="D72" s="135" t="s">
        <v>169</v>
      </c>
      <c r="E72" s="133" t="s">
        <v>169</v>
      </c>
      <c r="F72" s="136" t="s">
        <v>187</v>
      </c>
      <c r="G72" s="135" t="s">
        <v>187</v>
      </c>
      <c r="H72" s="135" t="s">
        <v>187</v>
      </c>
      <c r="I72" s="135" t="s">
        <v>187</v>
      </c>
      <c r="J72" s="135" t="s">
        <v>187</v>
      </c>
      <c r="K72" s="135" t="s">
        <v>187</v>
      </c>
      <c r="L72" s="135" t="s">
        <v>187</v>
      </c>
      <c r="M72" s="135" t="s">
        <v>187</v>
      </c>
      <c r="N72" s="133" t="s">
        <v>187</v>
      </c>
      <c r="O72" s="82" t="s">
        <v>47</v>
      </c>
      <c r="P72" s="83" t="s">
        <v>47</v>
      </c>
      <c r="Q72" s="38">
        <v>4</v>
      </c>
      <c r="R72" s="38">
        <v>0.8</v>
      </c>
      <c r="S72" s="39">
        <v>1101.69</v>
      </c>
      <c r="T72" s="39">
        <v>86.39</v>
      </c>
      <c r="U72" s="131">
        <f aca="true" t="shared" si="2" ref="U72:U78">Q72*S72</f>
        <v>4406.76</v>
      </c>
      <c r="V72" s="132"/>
    </row>
    <row r="73" spans="1:22" ht="36.75" customHeight="1">
      <c r="A73" s="82">
        <v>32</v>
      </c>
      <c r="B73" s="133"/>
      <c r="C73" s="134" t="s">
        <v>170</v>
      </c>
      <c r="D73" s="135" t="s">
        <v>170</v>
      </c>
      <c r="E73" s="133" t="s">
        <v>170</v>
      </c>
      <c r="F73" s="136" t="s">
        <v>188</v>
      </c>
      <c r="G73" s="135" t="s">
        <v>188</v>
      </c>
      <c r="H73" s="135" t="s">
        <v>188</v>
      </c>
      <c r="I73" s="135" t="s">
        <v>188</v>
      </c>
      <c r="J73" s="135" t="s">
        <v>188</v>
      </c>
      <c r="K73" s="135" t="s">
        <v>188</v>
      </c>
      <c r="L73" s="135" t="s">
        <v>188</v>
      </c>
      <c r="M73" s="135" t="s">
        <v>188</v>
      </c>
      <c r="N73" s="133" t="s">
        <v>188</v>
      </c>
      <c r="O73" s="82" t="s">
        <v>47</v>
      </c>
      <c r="P73" s="83" t="s">
        <v>47</v>
      </c>
      <c r="Q73" s="65">
        <v>1</v>
      </c>
      <c r="R73" s="38">
        <v>0.8</v>
      </c>
      <c r="S73" s="39">
        <v>16328.93</v>
      </c>
      <c r="T73" s="39">
        <v>86.39</v>
      </c>
      <c r="U73" s="131">
        <f t="shared" si="2"/>
        <v>16328.93</v>
      </c>
      <c r="V73" s="132"/>
    </row>
    <row r="74" spans="1:22" ht="36" customHeight="1">
      <c r="A74" s="82">
        <v>33</v>
      </c>
      <c r="B74" s="133"/>
      <c r="C74" s="134" t="s">
        <v>138</v>
      </c>
      <c r="D74" s="135" t="s">
        <v>138</v>
      </c>
      <c r="E74" s="133" t="s">
        <v>138</v>
      </c>
      <c r="F74" s="136" t="s">
        <v>146</v>
      </c>
      <c r="G74" s="135" t="s">
        <v>146</v>
      </c>
      <c r="H74" s="135" t="s">
        <v>146</v>
      </c>
      <c r="I74" s="135" t="s">
        <v>146</v>
      </c>
      <c r="J74" s="135" t="s">
        <v>146</v>
      </c>
      <c r="K74" s="135" t="s">
        <v>146</v>
      </c>
      <c r="L74" s="135" t="s">
        <v>146</v>
      </c>
      <c r="M74" s="135" t="s">
        <v>146</v>
      </c>
      <c r="N74" s="133" t="s">
        <v>146</v>
      </c>
      <c r="O74" s="82" t="s">
        <v>47</v>
      </c>
      <c r="P74" s="83" t="s">
        <v>47</v>
      </c>
      <c r="Q74" s="38">
        <v>10</v>
      </c>
      <c r="R74" s="38">
        <v>0.016</v>
      </c>
      <c r="S74" s="39">
        <v>1201.27</v>
      </c>
      <c r="T74" s="39">
        <v>5211.86</v>
      </c>
      <c r="U74" s="131">
        <f t="shared" si="2"/>
        <v>12012.7</v>
      </c>
      <c r="V74" s="132"/>
    </row>
    <row r="75" spans="1:22" ht="36" customHeight="1">
      <c r="A75" s="82">
        <v>34</v>
      </c>
      <c r="B75" s="133"/>
      <c r="C75" s="134" t="s">
        <v>171</v>
      </c>
      <c r="D75" s="135" t="s">
        <v>171</v>
      </c>
      <c r="E75" s="133" t="s">
        <v>171</v>
      </c>
      <c r="F75" s="136" t="s">
        <v>189</v>
      </c>
      <c r="G75" s="135" t="s">
        <v>189</v>
      </c>
      <c r="H75" s="135" t="s">
        <v>189</v>
      </c>
      <c r="I75" s="135" t="s">
        <v>189</v>
      </c>
      <c r="J75" s="135" t="s">
        <v>189</v>
      </c>
      <c r="K75" s="135" t="s">
        <v>189</v>
      </c>
      <c r="L75" s="135" t="s">
        <v>189</v>
      </c>
      <c r="M75" s="135" t="s">
        <v>189</v>
      </c>
      <c r="N75" s="133" t="s">
        <v>189</v>
      </c>
      <c r="O75" s="82" t="s">
        <v>47</v>
      </c>
      <c r="P75" s="83" t="s">
        <v>47</v>
      </c>
      <c r="Q75" s="38">
        <v>2</v>
      </c>
      <c r="R75" s="38">
        <v>0.016</v>
      </c>
      <c r="S75" s="39">
        <v>1863.14</v>
      </c>
      <c r="T75" s="39">
        <v>5211.86</v>
      </c>
      <c r="U75" s="131">
        <f t="shared" si="2"/>
        <v>3726.28</v>
      </c>
      <c r="V75" s="132"/>
    </row>
    <row r="76" spans="1:22" ht="36" customHeight="1">
      <c r="A76" s="82">
        <v>35</v>
      </c>
      <c r="B76" s="133"/>
      <c r="C76" s="134" t="s">
        <v>172</v>
      </c>
      <c r="D76" s="135" t="s">
        <v>172</v>
      </c>
      <c r="E76" s="133" t="s">
        <v>172</v>
      </c>
      <c r="F76" s="136" t="s">
        <v>190</v>
      </c>
      <c r="G76" s="135" t="s">
        <v>190</v>
      </c>
      <c r="H76" s="135" t="s">
        <v>190</v>
      </c>
      <c r="I76" s="135" t="s">
        <v>190</v>
      </c>
      <c r="J76" s="135" t="s">
        <v>190</v>
      </c>
      <c r="K76" s="135" t="s">
        <v>190</v>
      </c>
      <c r="L76" s="135" t="s">
        <v>190</v>
      </c>
      <c r="M76" s="135" t="s">
        <v>190</v>
      </c>
      <c r="N76" s="133" t="s">
        <v>190</v>
      </c>
      <c r="O76" s="82" t="s">
        <v>47</v>
      </c>
      <c r="P76" s="83" t="s">
        <v>47</v>
      </c>
      <c r="Q76" s="38">
        <v>2</v>
      </c>
      <c r="R76" s="38">
        <v>0.016</v>
      </c>
      <c r="S76" s="39">
        <v>3050.85</v>
      </c>
      <c r="T76" s="39">
        <v>5211.86</v>
      </c>
      <c r="U76" s="131">
        <f t="shared" si="2"/>
        <v>6101.7</v>
      </c>
      <c r="V76" s="132"/>
    </row>
    <row r="77" spans="1:22" ht="23.25" customHeight="1">
      <c r="A77" s="82">
        <v>36</v>
      </c>
      <c r="B77" s="133"/>
      <c r="C77" s="134" t="s">
        <v>173</v>
      </c>
      <c r="D77" s="135" t="s">
        <v>173</v>
      </c>
      <c r="E77" s="133" t="s">
        <v>173</v>
      </c>
      <c r="F77" s="136" t="s">
        <v>191</v>
      </c>
      <c r="G77" s="135" t="s">
        <v>191</v>
      </c>
      <c r="H77" s="135" t="s">
        <v>191</v>
      </c>
      <c r="I77" s="135" t="s">
        <v>191</v>
      </c>
      <c r="J77" s="135" t="s">
        <v>191</v>
      </c>
      <c r="K77" s="135" t="s">
        <v>191</v>
      </c>
      <c r="L77" s="135" t="s">
        <v>191</v>
      </c>
      <c r="M77" s="135" t="s">
        <v>191</v>
      </c>
      <c r="N77" s="133" t="s">
        <v>191</v>
      </c>
      <c r="O77" s="82" t="s">
        <v>197</v>
      </c>
      <c r="P77" s="83" t="s">
        <v>197</v>
      </c>
      <c r="Q77" s="38">
        <v>2</v>
      </c>
      <c r="R77" s="38">
        <v>0.8</v>
      </c>
      <c r="S77" s="39">
        <v>691.9</v>
      </c>
      <c r="T77" s="39">
        <v>86.39</v>
      </c>
      <c r="U77" s="131">
        <f t="shared" si="2"/>
        <v>1383.8</v>
      </c>
      <c r="V77" s="132"/>
    </row>
    <row r="78" spans="1:22" ht="36" customHeight="1">
      <c r="A78" s="82">
        <v>37</v>
      </c>
      <c r="B78" s="133"/>
      <c r="C78" s="134" t="s">
        <v>139</v>
      </c>
      <c r="D78" s="135" t="s">
        <v>139</v>
      </c>
      <c r="E78" s="133" t="s">
        <v>139</v>
      </c>
      <c r="F78" s="136" t="s">
        <v>147</v>
      </c>
      <c r="G78" s="135" t="s">
        <v>147</v>
      </c>
      <c r="H78" s="135" t="s">
        <v>147</v>
      </c>
      <c r="I78" s="135" t="s">
        <v>147</v>
      </c>
      <c r="J78" s="135" t="s">
        <v>147</v>
      </c>
      <c r="K78" s="135" t="s">
        <v>147</v>
      </c>
      <c r="L78" s="135" t="s">
        <v>147</v>
      </c>
      <c r="M78" s="135" t="s">
        <v>147</v>
      </c>
      <c r="N78" s="133" t="s">
        <v>147</v>
      </c>
      <c r="O78" s="82" t="s">
        <v>46</v>
      </c>
      <c r="P78" s="83" t="s">
        <v>46</v>
      </c>
      <c r="Q78" s="65">
        <v>10</v>
      </c>
      <c r="R78" s="38">
        <v>0.8</v>
      </c>
      <c r="S78" s="39">
        <v>63.56</v>
      </c>
      <c r="T78" s="39">
        <v>86.39</v>
      </c>
      <c r="U78" s="131">
        <f t="shared" si="2"/>
        <v>635.6</v>
      </c>
      <c r="V78" s="132"/>
    </row>
    <row r="79" spans="1:22" ht="35.25" customHeight="1">
      <c r="A79" s="82">
        <v>38</v>
      </c>
      <c r="B79" s="133"/>
      <c r="C79" s="134" t="s">
        <v>140</v>
      </c>
      <c r="D79" s="144" t="s">
        <v>140</v>
      </c>
      <c r="E79" s="145" t="s">
        <v>140</v>
      </c>
      <c r="F79" s="136" t="s">
        <v>148</v>
      </c>
      <c r="G79" s="139" t="s">
        <v>148</v>
      </c>
      <c r="H79" s="139" t="s">
        <v>148</v>
      </c>
      <c r="I79" s="139" t="s">
        <v>148</v>
      </c>
      <c r="J79" s="139" t="s">
        <v>148</v>
      </c>
      <c r="K79" s="139" t="s">
        <v>148</v>
      </c>
      <c r="L79" s="139" t="s">
        <v>148</v>
      </c>
      <c r="M79" s="139" t="s">
        <v>148</v>
      </c>
      <c r="N79" s="140" t="s">
        <v>148</v>
      </c>
      <c r="O79" s="82" t="s">
        <v>46</v>
      </c>
      <c r="P79" s="83" t="s">
        <v>46</v>
      </c>
      <c r="Q79" s="38">
        <v>14</v>
      </c>
      <c r="R79" s="38">
        <v>0.7566</v>
      </c>
      <c r="S79" s="39">
        <v>281.14</v>
      </c>
      <c r="T79" s="39">
        <v>29.54</v>
      </c>
      <c r="U79" s="131">
        <f aca="true" t="shared" si="3" ref="U79:U85">Q79*S79</f>
        <v>3935.96</v>
      </c>
      <c r="V79" s="133"/>
    </row>
    <row r="80" spans="1:22" ht="36.75" customHeight="1">
      <c r="A80" s="82">
        <v>39</v>
      </c>
      <c r="B80" s="133"/>
      <c r="C80" s="134" t="s">
        <v>141</v>
      </c>
      <c r="D80" s="135" t="s">
        <v>141</v>
      </c>
      <c r="E80" s="133" t="s">
        <v>141</v>
      </c>
      <c r="F80" s="141" t="s">
        <v>41</v>
      </c>
      <c r="G80" s="142" t="s">
        <v>41</v>
      </c>
      <c r="H80" s="142" t="s">
        <v>41</v>
      </c>
      <c r="I80" s="142" t="s">
        <v>41</v>
      </c>
      <c r="J80" s="142" t="s">
        <v>41</v>
      </c>
      <c r="K80" s="142" t="s">
        <v>41</v>
      </c>
      <c r="L80" s="142" t="s">
        <v>41</v>
      </c>
      <c r="M80" s="142" t="s">
        <v>41</v>
      </c>
      <c r="N80" s="143" t="s">
        <v>41</v>
      </c>
      <c r="O80" s="82" t="s">
        <v>47</v>
      </c>
      <c r="P80" s="83" t="s">
        <v>47</v>
      </c>
      <c r="Q80" s="38">
        <v>8</v>
      </c>
      <c r="R80" s="38">
        <v>0.000204</v>
      </c>
      <c r="S80" s="39">
        <v>218.48</v>
      </c>
      <c r="T80" s="39">
        <v>37300</v>
      </c>
      <c r="U80" s="131">
        <f t="shared" si="3"/>
        <v>1747.84</v>
      </c>
      <c r="V80" s="132"/>
    </row>
    <row r="81" spans="1:22" ht="37.5" customHeight="1">
      <c r="A81" s="82">
        <v>40</v>
      </c>
      <c r="B81" s="133"/>
      <c r="C81" s="134" t="s">
        <v>174</v>
      </c>
      <c r="D81" s="135" t="s">
        <v>174</v>
      </c>
      <c r="E81" s="133" t="s">
        <v>174</v>
      </c>
      <c r="F81" s="136" t="s">
        <v>192</v>
      </c>
      <c r="G81" s="139" t="s">
        <v>192</v>
      </c>
      <c r="H81" s="139" t="s">
        <v>192</v>
      </c>
      <c r="I81" s="139" t="s">
        <v>192</v>
      </c>
      <c r="J81" s="139" t="s">
        <v>192</v>
      </c>
      <c r="K81" s="139" t="s">
        <v>192</v>
      </c>
      <c r="L81" s="139" t="s">
        <v>192</v>
      </c>
      <c r="M81" s="139" t="s">
        <v>192</v>
      </c>
      <c r="N81" s="140" t="s">
        <v>192</v>
      </c>
      <c r="O81" s="82" t="s">
        <v>47</v>
      </c>
      <c r="P81" s="83" t="s">
        <v>47</v>
      </c>
      <c r="Q81" s="38">
        <v>6</v>
      </c>
      <c r="R81" s="38">
        <v>0.00304</v>
      </c>
      <c r="S81" s="39">
        <v>80.76</v>
      </c>
      <c r="T81" s="39">
        <v>45573.73</v>
      </c>
      <c r="U81" s="131">
        <f t="shared" si="3"/>
        <v>484.56000000000006</v>
      </c>
      <c r="V81" s="132"/>
    </row>
    <row r="82" spans="1:22" ht="24.75" customHeight="1">
      <c r="A82" s="82">
        <v>41</v>
      </c>
      <c r="B82" s="133"/>
      <c r="C82" s="134" t="s">
        <v>107</v>
      </c>
      <c r="D82" s="135" t="s">
        <v>107</v>
      </c>
      <c r="E82" s="133" t="s">
        <v>107</v>
      </c>
      <c r="F82" s="136" t="s">
        <v>121</v>
      </c>
      <c r="G82" s="139" t="s">
        <v>121</v>
      </c>
      <c r="H82" s="139" t="s">
        <v>121</v>
      </c>
      <c r="I82" s="139" t="s">
        <v>121</v>
      </c>
      <c r="J82" s="139" t="s">
        <v>121</v>
      </c>
      <c r="K82" s="139" t="s">
        <v>121</v>
      </c>
      <c r="L82" s="139" t="s">
        <v>121</v>
      </c>
      <c r="M82" s="139" t="s">
        <v>121</v>
      </c>
      <c r="N82" s="140" t="s">
        <v>121</v>
      </c>
      <c r="O82" s="82" t="s">
        <v>47</v>
      </c>
      <c r="P82" s="83" t="s">
        <v>47</v>
      </c>
      <c r="Q82" s="38">
        <v>3</v>
      </c>
      <c r="R82" s="38">
        <v>0.262</v>
      </c>
      <c r="S82" s="39">
        <v>30610</v>
      </c>
      <c r="T82" s="39">
        <v>228.64</v>
      </c>
      <c r="U82" s="131">
        <f t="shared" si="3"/>
        <v>91830</v>
      </c>
      <c r="V82" s="132"/>
    </row>
    <row r="83" spans="1:22" ht="24" customHeight="1">
      <c r="A83" s="82">
        <v>42</v>
      </c>
      <c r="B83" s="133"/>
      <c r="C83" s="134" t="s">
        <v>175</v>
      </c>
      <c r="D83" s="135" t="s">
        <v>175</v>
      </c>
      <c r="E83" s="133" t="s">
        <v>175</v>
      </c>
      <c r="F83" s="136" t="s">
        <v>193</v>
      </c>
      <c r="G83" s="137" t="s">
        <v>193</v>
      </c>
      <c r="H83" s="137" t="s">
        <v>193</v>
      </c>
      <c r="I83" s="137" t="s">
        <v>193</v>
      </c>
      <c r="J83" s="137" t="s">
        <v>193</v>
      </c>
      <c r="K83" s="137" t="s">
        <v>193</v>
      </c>
      <c r="L83" s="137" t="s">
        <v>193</v>
      </c>
      <c r="M83" s="137" t="s">
        <v>193</v>
      </c>
      <c r="N83" s="138" t="s">
        <v>193</v>
      </c>
      <c r="O83" s="82" t="s">
        <v>47</v>
      </c>
      <c r="P83" s="83" t="s">
        <v>47</v>
      </c>
      <c r="Q83" s="38">
        <v>1</v>
      </c>
      <c r="R83" s="38">
        <v>0.14148</v>
      </c>
      <c r="S83" s="39">
        <v>3029.66</v>
      </c>
      <c r="T83" s="39">
        <v>88.16</v>
      </c>
      <c r="U83" s="131">
        <f>Q83*S83</f>
        <v>3029.66</v>
      </c>
      <c r="V83" s="132"/>
    </row>
    <row r="84" spans="1:22" ht="49.5" customHeight="1">
      <c r="A84" s="82">
        <v>43</v>
      </c>
      <c r="B84" s="133"/>
      <c r="C84" s="134" t="s">
        <v>176</v>
      </c>
      <c r="D84" s="135" t="s">
        <v>176</v>
      </c>
      <c r="E84" s="133" t="s">
        <v>176</v>
      </c>
      <c r="F84" s="136" t="s">
        <v>194</v>
      </c>
      <c r="G84" s="137" t="s">
        <v>194</v>
      </c>
      <c r="H84" s="137" t="s">
        <v>194</v>
      </c>
      <c r="I84" s="137" t="s">
        <v>194</v>
      </c>
      <c r="J84" s="137" t="s">
        <v>194</v>
      </c>
      <c r="K84" s="137" t="s">
        <v>194</v>
      </c>
      <c r="L84" s="137" t="s">
        <v>194</v>
      </c>
      <c r="M84" s="137" t="s">
        <v>194</v>
      </c>
      <c r="N84" s="138" t="s">
        <v>194</v>
      </c>
      <c r="O84" s="82" t="s">
        <v>46</v>
      </c>
      <c r="P84" s="83" t="s">
        <v>46</v>
      </c>
      <c r="Q84" s="38">
        <v>4</v>
      </c>
      <c r="R84" s="38">
        <v>0.14148</v>
      </c>
      <c r="S84" s="39">
        <v>885.59</v>
      </c>
      <c r="T84" s="39">
        <v>88.16</v>
      </c>
      <c r="U84" s="131">
        <f t="shared" si="3"/>
        <v>3542.36</v>
      </c>
      <c r="V84" s="132"/>
    </row>
    <row r="85" spans="1:22" ht="14.25" customHeight="1">
      <c r="A85" s="82">
        <v>44</v>
      </c>
      <c r="B85" s="133"/>
      <c r="C85" s="134" t="s">
        <v>142</v>
      </c>
      <c r="D85" s="135" t="s">
        <v>142</v>
      </c>
      <c r="E85" s="133" t="s">
        <v>142</v>
      </c>
      <c r="F85" s="136" t="s">
        <v>149</v>
      </c>
      <c r="G85" s="135" t="s">
        <v>149</v>
      </c>
      <c r="H85" s="135" t="s">
        <v>149</v>
      </c>
      <c r="I85" s="135" t="s">
        <v>149</v>
      </c>
      <c r="J85" s="135" t="s">
        <v>149</v>
      </c>
      <c r="K85" s="135" t="s">
        <v>149</v>
      </c>
      <c r="L85" s="135" t="s">
        <v>149</v>
      </c>
      <c r="M85" s="135" t="s">
        <v>149</v>
      </c>
      <c r="N85" s="133" t="s">
        <v>149</v>
      </c>
      <c r="O85" s="82" t="s">
        <v>44</v>
      </c>
      <c r="P85" s="83" t="s">
        <v>44</v>
      </c>
      <c r="Q85" s="38">
        <v>0.0083</v>
      </c>
      <c r="R85" s="38">
        <v>1.6</v>
      </c>
      <c r="S85" s="39">
        <v>1679.88</v>
      </c>
      <c r="T85" s="39">
        <v>0.9</v>
      </c>
      <c r="U85" s="131">
        <f t="shared" si="3"/>
        <v>13.943004</v>
      </c>
      <c r="V85" s="132"/>
    </row>
    <row r="86" spans="1:22" ht="15">
      <c r="A86" s="82">
        <v>45</v>
      </c>
      <c r="B86" s="133"/>
      <c r="C86" s="134" t="s">
        <v>93</v>
      </c>
      <c r="D86" s="135" t="s">
        <v>93</v>
      </c>
      <c r="E86" s="133" t="s">
        <v>93</v>
      </c>
      <c r="F86" s="136" t="s">
        <v>42</v>
      </c>
      <c r="G86" s="135" t="s">
        <v>42</v>
      </c>
      <c r="H86" s="135" t="s">
        <v>42</v>
      </c>
      <c r="I86" s="135" t="s">
        <v>42</v>
      </c>
      <c r="J86" s="135" t="s">
        <v>42</v>
      </c>
      <c r="K86" s="135" t="s">
        <v>42</v>
      </c>
      <c r="L86" s="135" t="s">
        <v>42</v>
      </c>
      <c r="M86" s="135" t="s">
        <v>42</v>
      </c>
      <c r="N86" s="133" t="s">
        <v>42</v>
      </c>
      <c r="O86" s="82" t="s">
        <v>44</v>
      </c>
      <c r="P86" s="83" t="s">
        <v>44</v>
      </c>
      <c r="Q86" s="38">
        <v>6.7438</v>
      </c>
      <c r="R86" s="38">
        <v>0.016</v>
      </c>
      <c r="S86" s="39">
        <v>18.05</v>
      </c>
      <c r="T86" s="39">
        <v>5211.86</v>
      </c>
      <c r="U86" s="131">
        <f aca="true" t="shared" si="4" ref="U86:U91">Q86*S86</f>
        <v>121.72559000000001</v>
      </c>
      <c r="V86" s="132"/>
    </row>
    <row r="87" spans="1:22" ht="15">
      <c r="A87" s="82">
        <v>46</v>
      </c>
      <c r="B87" s="133"/>
      <c r="C87" s="134" t="s">
        <v>108</v>
      </c>
      <c r="D87" s="135" t="s">
        <v>108</v>
      </c>
      <c r="E87" s="133" t="s">
        <v>108</v>
      </c>
      <c r="F87" s="136" t="s">
        <v>122</v>
      </c>
      <c r="G87" s="135" t="s">
        <v>122</v>
      </c>
      <c r="H87" s="135" t="s">
        <v>122</v>
      </c>
      <c r="I87" s="135" t="s">
        <v>122</v>
      </c>
      <c r="J87" s="135" t="s">
        <v>122</v>
      </c>
      <c r="K87" s="135" t="s">
        <v>122</v>
      </c>
      <c r="L87" s="135" t="s">
        <v>122</v>
      </c>
      <c r="M87" s="135" t="s">
        <v>122</v>
      </c>
      <c r="N87" s="133" t="s">
        <v>122</v>
      </c>
      <c r="O87" s="82" t="s">
        <v>45</v>
      </c>
      <c r="P87" s="83" t="s">
        <v>45</v>
      </c>
      <c r="Q87" s="38">
        <v>0.4836</v>
      </c>
      <c r="R87" s="38">
        <v>0.016</v>
      </c>
      <c r="S87" s="39">
        <v>171.54</v>
      </c>
      <c r="T87" s="39">
        <v>5211.86</v>
      </c>
      <c r="U87" s="131">
        <f t="shared" si="4"/>
        <v>82.95674399999999</v>
      </c>
      <c r="V87" s="132"/>
    </row>
    <row r="88" spans="1:22" ht="24" customHeight="1">
      <c r="A88" s="82">
        <v>47</v>
      </c>
      <c r="B88" s="133"/>
      <c r="C88" s="134" t="s">
        <v>109</v>
      </c>
      <c r="D88" s="135" t="s">
        <v>109</v>
      </c>
      <c r="E88" s="133" t="s">
        <v>109</v>
      </c>
      <c r="F88" s="136" t="s">
        <v>123</v>
      </c>
      <c r="G88" s="135" t="s">
        <v>123</v>
      </c>
      <c r="H88" s="135" t="s">
        <v>123</v>
      </c>
      <c r="I88" s="135" t="s">
        <v>123</v>
      </c>
      <c r="J88" s="135" t="s">
        <v>123</v>
      </c>
      <c r="K88" s="135" t="s">
        <v>123</v>
      </c>
      <c r="L88" s="135" t="s">
        <v>123</v>
      </c>
      <c r="M88" s="135" t="s">
        <v>123</v>
      </c>
      <c r="N88" s="133" t="s">
        <v>123</v>
      </c>
      <c r="O88" s="82" t="s">
        <v>126</v>
      </c>
      <c r="P88" s="83" t="s">
        <v>126</v>
      </c>
      <c r="Q88" s="38">
        <v>0.006</v>
      </c>
      <c r="R88" s="38">
        <v>0.016</v>
      </c>
      <c r="S88" s="39">
        <v>5170</v>
      </c>
      <c r="T88" s="39">
        <v>5211.86</v>
      </c>
      <c r="U88" s="131">
        <f t="shared" si="4"/>
        <v>31.02</v>
      </c>
      <c r="V88" s="132"/>
    </row>
    <row r="89" spans="1:22" ht="23.25" customHeight="1">
      <c r="A89" s="82">
        <v>48</v>
      </c>
      <c r="B89" s="133"/>
      <c r="C89" s="134" t="s">
        <v>110</v>
      </c>
      <c r="D89" s="135" t="s">
        <v>110</v>
      </c>
      <c r="E89" s="133" t="s">
        <v>110</v>
      </c>
      <c r="F89" s="136" t="s">
        <v>124</v>
      </c>
      <c r="G89" s="135" t="s">
        <v>124</v>
      </c>
      <c r="H89" s="135" t="s">
        <v>124</v>
      </c>
      <c r="I89" s="135" t="s">
        <v>124</v>
      </c>
      <c r="J89" s="135" t="s">
        <v>124</v>
      </c>
      <c r="K89" s="135" t="s">
        <v>124</v>
      </c>
      <c r="L89" s="135" t="s">
        <v>124</v>
      </c>
      <c r="M89" s="135" t="s">
        <v>124</v>
      </c>
      <c r="N89" s="133" t="s">
        <v>124</v>
      </c>
      <c r="O89" s="82" t="s">
        <v>126</v>
      </c>
      <c r="P89" s="83" t="s">
        <v>126</v>
      </c>
      <c r="Q89" s="65">
        <v>0.034</v>
      </c>
      <c r="R89" s="38">
        <v>0.8</v>
      </c>
      <c r="S89" s="39">
        <v>12710</v>
      </c>
      <c r="T89" s="39">
        <v>86.39</v>
      </c>
      <c r="U89" s="131">
        <f t="shared" si="4"/>
        <v>432.14000000000004</v>
      </c>
      <c r="V89" s="132"/>
    </row>
    <row r="90" spans="1:22" ht="24" customHeight="1">
      <c r="A90" s="82">
        <v>49</v>
      </c>
      <c r="B90" s="133"/>
      <c r="C90" s="134" t="s">
        <v>177</v>
      </c>
      <c r="D90" s="135" t="s">
        <v>177</v>
      </c>
      <c r="E90" s="133" t="s">
        <v>177</v>
      </c>
      <c r="F90" s="136" t="s">
        <v>195</v>
      </c>
      <c r="G90" s="135" t="s">
        <v>195</v>
      </c>
      <c r="H90" s="135" t="s">
        <v>195</v>
      </c>
      <c r="I90" s="135" t="s">
        <v>195</v>
      </c>
      <c r="J90" s="135" t="s">
        <v>195</v>
      </c>
      <c r="K90" s="135" t="s">
        <v>195</v>
      </c>
      <c r="L90" s="135" t="s">
        <v>195</v>
      </c>
      <c r="M90" s="135" t="s">
        <v>195</v>
      </c>
      <c r="N90" s="133" t="s">
        <v>195</v>
      </c>
      <c r="O90" s="82" t="s">
        <v>126</v>
      </c>
      <c r="P90" s="83" t="s">
        <v>126</v>
      </c>
      <c r="Q90" s="38">
        <v>0.004</v>
      </c>
      <c r="R90" s="38">
        <v>0.016</v>
      </c>
      <c r="S90" s="39">
        <v>18860</v>
      </c>
      <c r="T90" s="39">
        <v>5211.86</v>
      </c>
      <c r="U90" s="131">
        <f t="shared" si="4"/>
        <v>75.44</v>
      </c>
      <c r="V90" s="132"/>
    </row>
    <row r="91" spans="1:22" ht="22.5" customHeight="1">
      <c r="A91" s="82">
        <v>50</v>
      </c>
      <c r="B91" s="133"/>
      <c r="C91" s="134" t="s">
        <v>178</v>
      </c>
      <c r="D91" s="135" t="s">
        <v>178</v>
      </c>
      <c r="E91" s="133" t="s">
        <v>178</v>
      </c>
      <c r="F91" s="136" t="s">
        <v>196</v>
      </c>
      <c r="G91" s="135" t="s">
        <v>196</v>
      </c>
      <c r="H91" s="135" t="s">
        <v>196</v>
      </c>
      <c r="I91" s="135" t="s">
        <v>196</v>
      </c>
      <c r="J91" s="135" t="s">
        <v>196</v>
      </c>
      <c r="K91" s="135" t="s">
        <v>196</v>
      </c>
      <c r="L91" s="135" t="s">
        <v>196</v>
      </c>
      <c r="M91" s="135" t="s">
        <v>196</v>
      </c>
      <c r="N91" s="133" t="s">
        <v>196</v>
      </c>
      <c r="O91" s="82" t="s">
        <v>126</v>
      </c>
      <c r="P91" s="83" t="s">
        <v>126</v>
      </c>
      <c r="Q91" s="38">
        <v>0.004</v>
      </c>
      <c r="R91" s="38">
        <v>0.016</v>
      </c>
      <c r="S91" s="39">
        <v>67370</v>
      </c>
      <c r="T91" s="39">
        <v>5211.86</v>
      </c>
      <c r="U91" s="131">
        <f t="shared" si="4"/>
        <v>269.48</v>
      </c>
      <c r="V91" s="132"/>
    </row>
    <row r="92" spans="1:22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54" t="s">
        <v>48</v>
      </c>
      <c r="P92" s="154"/>
      <c r="Q92" s="154"/>
      <c r="R92" s="154"/>
      <c r="S92" s="154"/>
      <c r="T92" s="154"/>
      <c r="U92" s="159">
        <f>SUM(U42:U91)</f>
        <v>165023.13607950098</v>
      </c>
      <c r="V92" s="160"/>
    </row>
    <row r="93" spans="1:22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40"/>
      <c r="P93" s="40"/>
      <c r="Q93" s="40"/>
      <c r="R93" s="40"/>
      <c r="S93" s="40"/>
      <c r="T93" s="40"/>
      <c r="U93" s="41"/>
      <c r="V93" s="41"/>
    </row>
    <row r="94" spans="1:22" ht="15.75">
      <c r="A94" s="90" t="s">
        <v>216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"/>
    </row>
    <row r="95" spans="1:22" ht="15">
      <c r="A95" s="9" t="s">
        <v>49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5">
      <c r="A96" s="9" t="s">
        <v>50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5">
      <c r="A98" s="9"/>
      <c r="B98" s="9"/>
      <c r="C98" s="161">
        <f>U92</f>
        <v>165023.13607950098</v>
      </c>
      <c r="D98" s="88"/>
      <c r="E98" s="88"/>
      <c r="F98" s="9"/>
      <c r="G98" s="9" t="s">
        <v>51</v>
      </c>
      <c r="H98" s="9"/>
      <c r="I98" s="22">
        <v>0.02</v>
      </c>
      <c r="J98" s="9"/>
      <c r="K98" s="10" t="s">
        <v>75</v>
      </c>
      <c r="L98" s="153">
        <f>U92*I98</f>
        <v>3300.4627215900196</v>
      </c>
      <c r="M98" s="153"/>
      <c r="N98" s="153"/>
      <c r="O98" s="8" t="s">
        <v>52</v>
      </c>
      <c r="P98" s="9"/>
      <c r="Q98" s="9"/>
      <c r="R98" s="9"/>
      <c r="S98" s="9"/>
      <c r="T98" s="9"/>
      <c r="U98" s="9"/>
      <c r="V98" s="9"/>
    </row>
    <row r="99" spans="1:2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5">
      <c r="A100" s="90" t="s">
        <v>217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"/>
    </row>
    <row r="101" spans="1:22" ht="15">
      <c r="A101" s="9" t="s">
        <v>53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5">
      <c r="A102" s="9" t="s">
        <v>54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5">
      <c r="A104" s="9"/>
      <c r="B104" s="9"/>
      <c r="C104" s="161">
        <f>U92</f>
        <v>165023.13607950098</v>
      </c>
      <c r="D104" s="88"/>
      <c r="E104" s="88"/>
      <c r="F104" s="9"/>
      <c r="G104" s="9" t="s">
        <v>51</v>
      </c>
      <c r="H104" s="9"/>
      <c r="I104" s="22">
        <v>0.02</v>
      </c>
      <c r="J104" s="9"/>
      <c r="K104" s="10" t="s">
        <v>75</v>
      </c>
      <c r="L104" s="153">
        <f>U92*I104</f>
        <v>3300.4627215900196</v>
      </c>
      <c r="M104" s="153"/>
      <c r="N104" s="153"/>
      <c r="O104" s="8" t="s">
        <v>52</v>
      </c>
      <c r="P104" s="9"/>
      <c r="Q104" s="9"/>
      <c r="R104" s="9"/>
      <c r="S104" s="9"/>
      <c r="T104" s="9"/>
      <c r="U104" s="9"/>
      <c r="V104" s="9"/>
    </row>
    <row r="105" spans="1:44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86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</row>
    <row r="106" spans="1:22" ht="15">
      <c r="A106" s="90" t="s">
        <v>79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"/>
      <c r="S106" s="9"/>
      <c r="T106" s="9"/>
      <c r="U106" s="9"/>
      <c r="V106" s="9"/>
    </row>
    <row r="107" spans="1:2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6" ht="15">
      <c r="A108" s="9"/>
      <c r="B108" s="9"/>
      <c r="C108" s="158">
        <f>C110</f>
        <v>1.5</v>
      </c>
      <c r="D108" s="158"/>
      <c r="E108" s="158"/>
      <c r="F108" s="10" t="s">
        <v>51</v>
      </c>
      <c r="G108" s="152">
        <f>F110</f>
        <v>17.99</v>
      </c>
      <c r="H108" s="152"/>
      <c r="I108" s="10" t="s">
        <v>51</v>
      </c>
      <c r="J108" s="162">
        <f>F111</f>
        <v>3.113</v>
      </c>
      <c r="K108" s="162"/>
      <c r="L108" s="10" t="s">
        <v>75</v>
      </c>
      <c r="M108" s="95">
        <f>C108*G108*J108</f>
        <v>84.004305</v>
      </c>
      <c r="N108" s="95"/>
      <c r="O108" s="8" t="s">
        <v>52</v>
      </c>
      <c r="P108" s="163"/>
      <c r="Q108" s="164"/>
      <c r="R108" s="164"/>
      <c r="S108" s="8"/>
      <c r="T108" s="9"/>
      <c r="U108" s="9"/>
      <c r="V108" s="9"/>
      <c r="W108" s="9"/>
      <c r="X108" s="9"/>
      <c r="Y108" s="9"/>
      <c r="Z108" s="9"/>
    </row>
    <row r="109" spans="1:2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5">
      <c r="A110" s="9"/>
      <c r="B110" s="9"/>
      <c r="C110" s="166">
        <v>1.5</v>
      </c>
      <c r="D110" s="166"/>
      <c r="E110" s="10" t="s">
        <v>51</v>
      </c>
      <c r="F110" s="167">
        <v>17.99</v>
      </c>
      <c r="G110" s="167"/>
      <c r="H110" s="157" t="s">
        <v>70</v>
      </c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9"/>
    </row>
    <row r="111" spans="1:22" ht="15">
      <c r="A111" s="9"/>
      <c r="B111" s="9"/>
      <c r="C111" s="9"/>
      <c r="D111" s="9"/>
      <c r="E111" s="9"/>
      <c r="F111" s="155">
        <v>3.113</v>
      </c>
      <c r="G111" s="155"/>
      <c r="H111" s="156" t="s">
        <v>71</v>
      </c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9"/>
    </row>
    <row r="112" spans="1:22" ht="15">
      <c r="A112" s="9"/>
      <c r="B112" s="9"/>
      <c r="C112" s="9"/>
      <c r="D112" s="9"/>
      <c r="E112" s="9"/>
      <c r="F112" s="9"/>
      <c r="G112" s="9"/>
      <c r="H112" s="88" t="s">
        <v>208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9"/>
    </row>
    <row r="113" spans="1:2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5">
      <c r="A114" s="89" t="s">
        <v>80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9"/>
    </row>
    <row r="115" spans="1:22" ht="15">
      <c r="A115" s="9"/>
      <c r="B115" s="9"/>
      <c r="C115" s="88" t="s">
        <v>72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9"/>
      <c r="S115" s="9"/>
      <c r="T115" s="9"/>
      <c r="U115" s="9"/>
      <c r="V115" s="9"/>
    </row>
    <row r="116" spans="1:2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5">
      <c r="A117" s="9"/>
      <c r="B117" s="9"/>
      <c r="C117" s="9"/>
      <c r="D117" s="148">
        <v>3677.17</v>
      </c>
      <c r="E117" s="148"/>
      <c r="F117" s="148"/>
      <c r="G117" s="89" t="s">
        <v>52</v>
      </c>
      <c r="H117" s="89"/>
      <c r="I117" s="88" t="s">
        <v>56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</row>
    <row r="118" spans="1:22" ht="15">
      <c r="A118" s="9"/>
      <c r="B118" s="9"/>
      <c r="C118" s="9"/>
      <c r="D118" s="9"/>
      <c r="E118" s="9"/>
      <c r="F118" s="9"/>
      <c r="G118" s="9"/>
      <c r="H118" s="9"/>
      <c r="I118" s="88" t="s">
        <v>55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9"/>
      <c r="U118" s="9"/>
      <c r="V118" s="9"/>
    </row>
    <row r="119" spans="1:2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5">
      <c r="A120" s="89" t="s">
        <v>209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</row>
    <row r="121" spans="1:2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5">
      <c r="A122" s="90" t="s">
        <v>73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5">
      <c r="A124" s="9"/>
      <c r="B124" s="9"/>
      <c r="C124" s="266">
        <f>M30</f>
        <v>3037.12</v>
      </c>
      <c r="D124" s="162"/>
      <c r="E124" s="238"/>
      <c r="F124" s="10" t="s">
        <v>57</v>
      </c>
      <c r="G124" s="162">
        <f>M31</f>
        <v>257.28</v>
      </c>
      <c r="H124" s="162"/>
      <c r="I124" s="10" t="s">
        <v>57</v>
      </c>
      <c r="J124" s="88">
        <f>D129</f>
        <v>9.09</v>
      </c>
      <c r="K124" s="88"/>
      <c r="L124" s="9"/>
      <c r="M124" s="10" t="s">
        <v>75</v>
      </c>
      <c r="N124" s="165">
        <f>C124/G124/J124</f>
        <v>1.29864976547406</v>
      </c>
      <c r="O124" s="165"/>
      <c r="P124" s="165"/>
      <c r="Q124" s="9"/>
      <c r="R124" s="9"/>
      <c r="S124" s="9"/>
      <c r="T124" s="9"/>
      <c r="U124" s="9"/>
      <c r="V124" s="9"/>
    </row>
    <row r="125" spans="1:2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1" ht="15">
      <c r="A126" s="9" t="s">
        <v>210</v>
      </c>
      <c r="M126" s="80">
        <f>D131</f>
        <v>3.8</v>
      </c>
      <c r="N126" s="80"/>
      <c r="O126" t="s">
        <v>153</v>
      </c>
      <c r="U126" s="12"/>
    </row>
    <row r="127" spans="1:22" ht="15">
      <c r="A127" s="9"/>
      <c r="B127" s="9"/>
      <c r="C127" s="161">
        <f>M30</f>
        <v>3037.12</v>
      </c>
      <c r="D127" s="91"/>
      <c r="E127" s="88"/>
      <c r="F127" s="162" t="s">
        <v>61</v>
      </c>
      <c r="G127" s="238"/>
      <c r="H127" s="15" t="s">
        <v>58</v>
      </c>
      <c r="O127" s="9"/>
      <c r="P127" s="9"/>
      <c r="Q127" s="9"/>
      <c r="R127" s="9"/>
      <c r="S127" s="9"/>
      <c r="T127" s="9"/>
      <c r="U127" s="9"/>
      <c r="V127" s="9"/>
    </row>
    <row r="128" spans="1:22" ht="15">
      <c r="A128" s="9"/>
      <c r="B128" s="9"/>
      <c r="C128" s="88">
        <f>M31</f>
        <v>257.28</v>
      </c>
      <c r="D128" s="88"/>
      <c r="E128" s="88"/>
      <c r="F128" s="88" t="s">
        <v>60</v>
      </c>
      <c r="G128" s="91"/>
      <c r="H128" s="9" t="s">
        <v>59</v>
      </c>
      <c r="O128" s="9"/>
      <c r="P128" s="9"/>
      <c r="Q128" s="9"/>
      <c r="R128" s="9"/>
      <c r="S128" s="9"/>
      <c r="T128" s="9"/>
      <c r="U128" s="9"/>
      <c r="V128" s="9"/>
    </row>
    <row r="129" spans="1:26" ht="15">
      <c r="A129" s="9"/>
      <c r="B129" s="9"/>
      <c r="C129" s="9"/>
      <c r="D129" s="88">
        <v>9.09</v>
      </c>
      <c r="E129" s="88"/>
      <c r="F129" s="162" t="s">
        <v>61</v>
      </c>
      <c r="G129" s="238"/>
      <c r="H129" s="9" t="s">
        <v>62</v>
      </c>
      <c r="O129" s="9"/>
      <c r="P129" s="9"/>
      <c r="Q129" s="9"/>
      <c r="R129" s="9"/>
      <c r="S129" s="9"/>
      <c r="T129" s="9"/>
      <c r="U129" s="9"/>
      <c r="V129" s="9"/>
      <c r="W129" s="118"/>
      <c r="X129" s="118"/>
      <c r="Y129" s="8"/>
      <c r="Z129" s="9"/>
    </row>
    <row r="130" spans="1:22" ht="15">
      <c r="A130" s="9"/>
      <c r="B130" s="9"/>
      <c r="C130" s="9"/>
      <c r="D130" s="9"/>
      <c r="E130" s="9"/>
      <c r="F130" s="11"/>
      <c r="G130" s="96" t="s">
        <v>211</v>
      </c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"/>
    </row>
    <row r="131" spans="1:26" ht="15">
      <c r="A131" s="9"/>
      <c r="B131" s="9"/>
      <c r="C131" s="9"/>
      <c r="D131" s="88">
        <v>3.8</v>
      </c>
      <c r="E131" s="88"/>
      <c r="F131" s="36" t="s">
        <v>213</v>
      </c>
      <c r="G131" s="15" t="s">
        <v>212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2" ht="15">
      <c r="A132" s="9"/>
      <c r="B132" s="9"/>
      <c r="C132" s="9"/>
      <c r="D132" s="247">
        <f>N124</f>
        <v>1.29864976547406</v>
      </c>
      <c r="E132" s="88"/>
      <c r="F132" s="36" t="s">
        <v>213</v>
      </c>
      <c r="G132" s="9" t="s">
        <v>63</v>
      </c>
      <c r="H132" s="9"/>
      <c r="O132" s="9"/>
      <c r="P132" s="9"/>
      <c r="Q132" s="9"/>
      <c r="R132" s="9"/>
      <c r="S132" s="9"/>
      <c r="T132" s="9"/>
      <c r="U132" s="9"/>
      <c r="V132" s="9"/>
    </row>
    <row r="133" spans="1:2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5">
      <c r="A134" s="89" t="s">
        <v>64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</row>
    <row r="135" spans="1:2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15">
      <c r="A136" s="267">
        <f>A143</f>
        <v>20500</v>
      </c>
      <c r="B136" s="268"/>
      <c r="C136" s="36" t="s">
        <v>92</v>
      </c>
      <c r="D136" s="9"/>
      <c r="E136" s="9">
        <f>D129</f>
        <v>9.09</v>
      </c>
      <c r="F136" s="36" t="s">
        <v>57</v>
      </c>
      <c r="G136" s="45">
        <f>B140</f>
        <v>11.9</v>
      </c>
      <c r="H136" s="36" t="s">
        <v>51</v>
      </c>
      <c r="I136" s="269">
        <f>N124</f>
        <v>1.29864976547406</v>
      </c>
      <c r="J136" s="269"/>
      <c r="K136" s="36" t="s">
        <v>51</v>
      </c>
      <c r="L136" s="88">
        <f>C128</f>
        <v>257.28</v>
      </c>
      <c r="M136" s="88"/>
      <c r="N136" s="36" t="s">
        <v>57</v>
      </c>
      <c r="O136" s="88">
        <f>B141</f>
        <v>165.58</v>
      </c>
      <c r="P136" s="88"/>
      <c r="Q136" s="36" t="s">
        <v>75</v>
      </c>
      <c r="R136" s="9"/>
      <c r="S136" s="130">
        <f>(E136/G136*A136*I136*L136)/O136</f>
        <v>31598.100286134504</v>
      </c>
      <c r="T136" s="130"/>
      <c r="U136" s="130"/>
      <c r="V136" s="8" t="s">
        <v>52</v>
      </c>
    </row>
    <row r="137" spans="1:22" ht="15">
      <c r="A137" s="19"/>
      <c r="B137" s="42"/>
      <c r="C137" s="36"/>
      <c r="D137" s="9"/>
      <c r="E137" s="9"/>
      <c r="F137" s="36"/>
      <c r="G137" s="9"/>
      <c r="H137" s="36"/>
      <c r="I137" s="44"/>
      <c r="J137" s="42"/>
      <c r="K137" s="36"/>
      <c r="L137" s="42"/>
      <c r="M137" s="42"/>
      <c r="N137" s="36"/>
      <c r="O137" s="42"/>
      <c r="P137" s="42"/>
      <c r="Q137" s="36"/>
      <c r="R137" s="9"/>
      <c r="S137" s="43"/>
      <c r="T137" s="43"/>
      <c r="U137" s="43"/>
      <c r="V137" s="8"/>
    </row>
    <row r="138" spans="1:22" ht="15">
      <c r="A138" s="250">
        <f>D129</f>
        <v>9.09</v>
      </c>
      <c r="B138" s="251"/>
      <c r="C138" s="251"/>
      <c r="D138" s="23" t="s">
        <v>57</v>
      </c>
      <c r="E138" s="248">
        <f>B140</f>
        <v>11.9</v>
      </c>
      <c r="F138" s="249"/>
      <c r="G138" s="66" t="s">
        <v>75</v>
      </c>
      <c r="H138" s="246">
        <f>A138/E138</f>
        <v>0.7638655462184873</v>
      </c>
      <c r="I138" s="246"/>
      <c r="J138" s="246"/>
      <c r="K138" s="246"/>
      <c r="L138" s="110" t="s">
        <v>67</v>
      </c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</row>
    <row r="139" spans="1:26" s="67" customFormat="1" ht="14.25" customHeight="1">
      <c r="A139" s="18" t="s">
        <v>154</v>
      </c>
      <c r="B139" s="18"/>
      <c r="D139" s="126">
        <f>D131</f>
        <v>3.8</v>
      </c>
      <c r="E139" s="126"/>
      <c r="F139" s="17" t="s">
        <v>155</v>
      </c>
      <c r="H139" s="6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69"/>
      <c r="X139" s="69"/>
      <c r="Y139" s="69"/>
      <c r="Z139" s="69"/>
    </row>
    <row r="140" spans="2:22" ht="15">
      <c r="B140" s="257">
        <v>11.9</v>
      </c>
      <c r="C140" s="258"/>
      <c r="E140" s="9" t="s">
        <v>151</v>
      </c>
      <c r="M140" s="9"/>
      <c r="N140" s="9"/>
      <c r="O140" s="9" t="s">
        <v>152</v>
      </c>
      <c r="P140" s="9"/>
      <c r="Q140" s="9"/>
      <c r="R140" s="9"/>
      <c r="S140" s="9"/>
      <c r="T140" s="9"/>
      <c r="U140" s="9"/>
      <c r="V140" s="9"/>
    </row>
    <row r="141" spans="2:22" ht="15">
      <c r="B141" s="259">
        <v>165.58</v>
      </c>
      <c r="C141" s="260"/>
      <c r="E141" s="9" t="s">
        <v>66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2:22" ht="15">
      <c r="B142" s="18" t="s">
        <v>65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5">
      <c r="A143" s="150">
        <v>20500</v>
      </c>
      <c r="B143" s="151"/>
      <c r="C143" s="151"/>
      <c r="D143" s="151"/>
      <c r="E143" s="84" t="s">
        <v>95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2:22" ht="15">
      <c r="B144" s="1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5">
      <c r="A145" s="89" t="s">
        <v>81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9"/>
    </row>
    <row r="146" spans="1:22" ht="1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9"/>
    </row>
    <row r="147" spans="1:22" ht="15">
      <c r="A147" s="85">
        <f>A143</f>
        <v>20500</v>
      </c>
      <c r="B147" s="27" t="s">
        <v>214</v>
      </c>
      <c r="C147" s="70">
        <v>49.89</v>
      </c>
      <c r="D147" s="24" t="s">
        <v>68</v>
      </c>
      <c r="E147" s="71">
        <v>143.46</v>
      </c>
      <c r="F147" s="25" t="s">
        <v>68</v>
      </c>
      <c r="G147" s="78">
        <v>89.1</v>
      </c>
      <c r="H147" s="26" t="s">
        <v>68</v>
      </c>
      <c r="I147" s="73">
        <v>530</v>
      </c>
      <c r="J147" s="26" t="s">
        <v>68</v>
      </c>
      <c r="K147" s="103">
        <v>395.7</v>
      </c>
      <c r="L147" s="104"/>
      <c r="M147" s="12" t="s">
        <v>68</v>
      </c>
      <c r="N147" s="105">
        <v>163.52</v>
      </c>
      <c r="O147" s="105"/>
      <c r="P147" s="9" t="s">
        <v>68</v>
      </c>
      <c r="Q147" s="75">
        <v>182.76</v>
      </c>
      <c r="R147" s="9" t="s">
        <v>75</v>
      </c>
      <c r="S147" s="118" t="s">
        <v>68</v>
      </c>
      <c r="T147" s="118"/>
      <c r="U147" s="9"/>
      <c r="V147" s="9"/>
    </row>
    <row r="148" spans="1:22" ht="15">
      <c r="A148" s="9"/>
      <c r="B148" s="9"/>
      <c r="C148" s="21"/>
      <c r="D148" s="9"/>
      <c r="E148" s="47"/>
      <c r="F148" s="10"/>
      <c r="G148" s="27"/>
      <c r="H148" s="21">
        <f>B140</f>
        <v>11.9</v>
      </c>
      <c r="I148" s="10" t="s">
        <v>51</v>
      </c>
      <c r="J148" s="111">
        <f>B141</f>
        <v>165.58</v>
      </c>
      <c r="K148" s="112"/>
      <c r="L148" s="9"/>
      <c r="M148" s="9"/>
      <c r="N148" s="9"/>
      <c r="O148" s="9"/>
      <c r="P148" s="9"/>
      <c r="Q148" s="9"/>
      <c r="R148" s="9"/>
      <c r="S148" s="9"/>
      <c r="T148" s="9"/>
      <c r="V148" s="9"/>
    </row>
    <row r="149" spans="1:22" ht="15">
      <c r="A149" s="9"/>
      <c r="B149" s="9"/>
      <c r="C149" s="21"/>
      <c r="D149" s="9"/>
      <c r="E149" s="47"/>
      <c r="F149" s="10"/>
      <c r="G149" s="27"/>
      <c r="H149" s="10"/>
      <c r="I149" s="46"/>
      <c r="J149" s="46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48" t="s">
        <v>68</v>
      </c>
      <c r="B150" s="114">
        <v>215.08</v>
      </c>
      <c r="C150" s="115"/>
      <c r="D150" s="24" t="s">
        <v>68</v>
      </c>
      <c r="E150" s="75">
        <v>2.28</v>
      </c>
      <c r="F150" s="25" t="s">
        <v>68</v>
      </c>
      <c r="G150" s="78">
        <v>6.54</v>
      </c>
      <c r="H150" s="26" t="s">
        <v>68</v>
      </c>
      <c r="I150" s="71">
        <v>214.1</v>
      </c>
      <c r="J150" s="26" t="s">
        <v>68</v>
      </c>
      <c r="K150" s="103">
        <v>13.76</v>
      </c>
      <c r="L150" s="104"/>
      <c r="M150" s="12" t="s">
        <v>68</v>
      </c>
      <c r="N150" s="116">
        <v>39.57</v>
      </c>
      <c r="O150" s="116"/>
      <c r="P150" s="9" t="s">
        <v>68</v>
      </c>
      <c r="Q150" s="73">
        <v>24.44</v>
      </c>
      <c r="R150" s="9" t="s">
        <v>75</v>
      </c>
      <c r="S150" s="118" t="s">
        <v>68</v>
      </c>
      <c r="T150" s="118"/>
      <c r="U150" s="8"/>
      <c r="V150" s="9"/>
    </row>
    <row r="151" spans="1:22" ht="15">
      <c r="A151" s="9"/>
      <c r="B151" s="9"/>
      <c r="C151" s="21"/>
      <c r="D151" s="9"/>
      <c r="E151" s="47"/>
      <c r="F151" s="10"/>
      <c r="G151" s="27"/>
      <c r="H151" s="21">
        <f>B140</f>
        <v>11.9</v>
      </c>
      <c r="I151" s="10" t="s">
        <v>51</v>
      </c>
      <c r="J151" s="111">
        <f>B141</f>
        <v>165.58</v>
      </c>
      <c r="K151" s="112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9"/>
      <c r="B152" s="9"/>
      <c r="C152" s="21"/>
      <c r="D152" s="9"/>
      <c r="E152" s="47"/>
      <c r="F152" s="10"/>
      <c r="G152" s="27"/>
      <c r="H152" s="21"/>
      <c r="I152" s="10"/>
      <c r="J152" s="27"/>
      <c r="K152" s="55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33" ht="15">
      <c r="A153" s="48" t="s">
        <v>68</v>
      </c>
      <c r="B153" s="114">
        <v>70.28</v>
      </c>
      <c r="C153" s="115"/>
      <c r="D153" s="24" t="s">
        <v>68</v>
      </c>
      <c r="E153" s="75">
        <v>30.16</v>
      </c>
      <c r="F153" s="25" t="s">
        <v>68</v>
      </c>
      <c r="G153" s="72">
        <v>86.76</v>
      </c>
      <c r="H153" s="26" t="s">
        <v>68</v>
      </c>
      <c r="I153" s="116">
        <v>11.53</v>
      </c>
      <c r="J153" s="116"/>
      <c r="K153" s="117" t="s">
        <v>68</v>
      </c>
      <c r="L153" s="117"/>
      <c r="M153" s="74">
        <v>12.93</v>
      </c>
      <c r="N153" s="53" t="s">
        <v>77</v>
      </c>
      <c r="O153" s="74">
        <v>1.15</v>
      </c>
      <c r="P153" s="53" t="s">
        <v>75</v>
      </c>
      <c r="Q153" s="59">
        <f>((A147*(C147+E147+G147+I147+K147+N147+Q147+B150+E150+G150+I150+K150+N150+Q150+B153+E153+G153+I153+M153))/(H148*J148))*O153</f>
        <v>27301.459042368</v>
      </c>
      <c r="R153" s="113" t="s">
        <v>52</v>
      </c>
      <c r="S153" s="113"/>
      <c r="T153" s="113"/>
      <c r="U153" s="53"/>
      <c r="V153" s="58"/>
      <c r="W153" s="54"/>
      <c r="X153" s="107"/>
      <c r="Y153" s="107"/>
      <c r="Z153" s="108"/>
      <c r="AA153" s="108"/>
      <c r="AB153" s="52"/>
      <c r="AC153" s="109"/>
      <c r="AD153" s="109"/>
      <c r="AE153" s="9"/>
      <c r="AF153" s="26"/>
      <c r="AG153" s="9"/>
    </row>
    <row r="154" spans="1:22" ht="15">
      <c r="A154" s="110">
        <f>B140</f>
        <v>11.9</v>
      </c>
      <c r="B154" s="91"/>
      <c r="C154" s="10" t="s">
        <v>51</v>
      </c>
      <c r="D154" s="111">
        <f>B141</f>
        <v>165.58</v>
      </c>
      <c r="E154" s="112"/>
      <c r="F154" s="10"/>
      <c r="G154" s="27"/>
      <c r="H154" s="21"/>
      <c r="I154" s="10"/>
      <c r="J154" s="111"/>
      <c r="K154" s="110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9"/>
    </row>
    <row r="156" spans="1:22" ht="15">
      <c r="A156" s="85">
        <f>A143</f>
        <v>20500</v>
      </c>
      <c r="B156" s="27" t="s">
        <v>214</v>
      </c>
      <c r="C156" s="76">
        <v>48.41</v>
      </c>
      <c r="D156" s="24" t="s">
        <v>68</v>
      </c>
      <c r="E156" s="71">
        <v>105.82</v>
      </c>
      <c r="F156" s="25" t="s">
        <v>68</v>
      </c>
      <c r="G156" s="72">
        <v>101.51</v>
      </c>
      <c r="H156" s="26" t="s">
        <v>68</v>
      </c>
      <c r="I156" s="73">
        <v>34.35</v>
      </c>
      <c r="J156" s="26" t="s">
        <v>68</v>
      </c>
      <c r="K156" s="103">
        <v>17.65</v>
      </c>
      <c r="L156" s="104"/>
      <c r="M156" s="10" t="s">
        <v>77</v>
      </c>
      <c r="N156" s="105">
        <v>0.74</v>
      </c>
      <c r="O156" s="105"/>
      <c r="P156" s="9" t="s">
        <v>75</v>
      </c>
      <c r="Q156" s="60">
        <f>((A156*(C156+E156+G156+I156+K156))/(H157*J157))*N156</f>
        <v>2369.270737646429</v>
      </c>
      <c r="R156" s="9"/>
      <c r="S156" s="106" t="s">
        <v>52</v>
      </c>
      <c r="T156" s="106"/>
      <c r="U156" s="9"/>
      <c r="V156" s="9"/>
    </row>
    <row r="157" spans="1:22" ht="15">
      <c r="A157" s="9"/>
      <c r="B157" s="9"/>
      <c r="C157" s="21"/>
      <c r="D157" s="9"/>
      <c r="E157" s="47"/>
      <c r="F157" s="10"/>
      <c r="G157" s="27"/>
      <c r="H157" s="21">
        <f>B140</f>
        <v>11.9</v>
      </c>
      <c r="I157" s="10" t="s">
        <v>51</v>
      </c>
      <c r="J157" s="111">
        <f>B141</f>
        <v>165.58</v>
      </c>
      <c r="K157" s="112"/>
      <c r="L157" s="9"/>
      <c r="M157" s="9"/>
      <c r="N157" s="9"/>
      <c r="O157" s="9"/>
      <c r="P157" s="9"/>
      <c r="Q157" s="9"/>
      <c r="R157" s="9"/>
      <c r="S157" s="9"/>
      <c r="T157" s="9"/>
      <c r="V157" s="9"/>
    </row>
    <row r="158" spans="1:22" ht="15">
      <c r="A158" s="9"/>
      <c r="B158" s="9"/>
      <c r="C158" s="21"/>
      <c r="D158" s="9"/>
      <c r="E158" s="47"/>
      <c r="F158" s="10"/>
      <c r="G158" s="27"/>
      <c r="H158" s="10"/>
      <c r="I158" s="46"/>
      <c r="J158" s="46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85">
        <f>A143</f>
        <v>20500</v>
      </c>
      <c r="B159" s="27" t="s">
        <v>214</v>
      </c>
      <c r="C159" s="98">
        <v>57.47</v>
      </c>
      <c r="D159" s="99"/>
      <c r="E159" s="99"/>
      <c r="F159" s="25" t="s">
        <v>77</v>
      </c>
      <c r="G159" s="27">
        <v>1.03</v>
      </c>
      <c r="H159" s="26" t="s">
        <v>75</v>
      </c>
      <c r="I159" s="119">
        <f>((C159+E159)*A159/(C160*E160))*G159</f>
        <v>615.8535415615696</v>
      </c>
      <c r="J159" s="120"/>
      <c r="K159" s="8" t="s">
        <v>52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9"/>
      <c r="B160" s="9"/>
      <c r="C160" s="21">
        <f>B140</f>
        <v>11.9</v>
      </c>
      <c r="D160" s="9" t="s">
        <v>51</v>
      </c>
      <c r="E160" s="27">
        <f>B141</f>
        <v>165.58</v>
      </c>
      <c r="F160" s="10"/>
      <c r="G160" s="27"/>
      <c r="H160" s="10"/>
      <c r="I160" s="102"/>
      <c r="J160" s="10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85">
        <f>A143</f>
        <v>20500</v>
      </c>
      <c r="B162" s="27" t="s">
        <v>214</v>
      </c>
      <c r="C162" s="76">
        <v>166.12</v>
      </c>
      <c r="D162" s="24" t="s">
        <v>68</v>
      </c>
      <c r="E162" s="77">
        <v>96.7</v>
      </c>
      <c r="F162" s="25" t="s">
        <v>77</v>
      </c>
      <c r="G162" s="78">
        <v>0.9</v>
      </c>
      <c r="H162" s="26" t="s">
        <v>75</v>
      </c>
      <c r="I162" s="100">
        <f>((C162+E162)*A162/(C163*E163))*G162</f>
        <v>2460.9338601970558</v>
      </c>
      <c r="J162" s="101"/>
      <c r="K162" s="8" t="s">
        <v>52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9"/>
      <c r="B163" s="9"/>
      <c r="C163" s="21">
        <f>B140</f>
        <v>11.9</v>
      </c>
      <c r="D163" s="9" t="s">
        <v>51</v>
      </c>
      <c r="E163" s="27">
        <f>B141</f>
        <v>165.58</v>
      </c>
      <c r="F163" s="10"/>
      <c r="G163" s="27"/>
      <c r="H163" s="10"/>
      <c r="I163" s="102"/>
      <c r="J163" s="10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9"/>
      <c r="B164" s="9"/>
      <c r="C164" s="21"/>
      <c r="D164" s="9"/>
      <c r="E164" s="27"/>
      <c r="F164" s="10"/>
      <c r="G164" s="27"/>
      <c r="H164" s="10"/>
      <c r="I164" s="46"/>
      <c r="J164" s="46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26"/>
      <c r="V164" s="9"/>
    </row>
    <row r="165" spans="1:22" ht="15">
      <c r="A165" s="85">
        <f>A143</f>
        <v>20500</v>
      </c>
      <c r="B165" s="27" t="s">
        <v>74</v>
      </c>
      <c r="C165" s="98">
        <v>127.23</v>
      </c>
      <c r="D165" s="99"/>
      <c r="E165" s="99"/>
      <c r="F165" s="25" t="s">
        <v>77</v>
      </c>
      <c r="G165" s="78">
        <v>0.95</v>
      </c>
      <c r="H165" s="26" t="s">
        <v>75</v>
      </c>
      <c r="I165" s="100">
        <f>((C165+E165)*A165/(C166*E166))*G165</f>
        <v>1257.5120457652802</v>
      </c>
      <c r="J165" s="101"/>
      <c r="K165" s="8" t="s">
        <v>52</v>
      </c>
      <c r="L165" s="9"/>
      <c r="M165" s="9"/>
      <c r="N165" s="9"/>
      <c r="O165" s="9"/>
      <c r="P165" s="9"/>
      <c r="Q165" s="9"/>
      <c r="R165" s="9"/>
      <c r="S165" s="9"/>
      <c r="T165" s="9"/>
      <c r="U165" s="26"/>
      <c r="V165" s="9"/>
    </row>
    <row r="166" spans="1:22" ht="15">
      <c r="A166" s="9"/>
      <c r="B166" s="9"/>
      <c r="C166" s="21">
        <f>B140</f>
        <v>11.9</v>
      </c>
      <c r="D166" s="9" t="s">
        <v>51</v>
      </c>
      <c r="E166" s="27">
        <f>B141</f>
        <v>165.58</v>
      </c>
      <c r="F166" s="10"/>
      <c r="G166" s="27"/>
      <c r="H166" s="10"/>
      <c r="I166" s="102"/>
      <c r="J166" s="10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26"/>
      <c r="V166" s="9"/>
    </row>
    <row r="167" spans="1:27" ht="15">
      <c r="A167" s="9"/>
      <c r="B167" s="9"/>
      <c r="C167" s="21"/>
      <c r="D167" s="9"/>
      <c r="E167" s="27"/>
      <c r="F167" s="10"/>
      <c r="G167" s="27"/>
      <c r="H167" s="10"/>
      <c r="I167" s="46"/>
      <c r="J167" s="46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26"/>
      <c r="V167" s="9"/>
      <c r="W167" s="9"/>
      <c r="X167" s="49"/>
      <c r="Y167" s="9"/>
      <c r="Z167" s="10"/>
      <c r="AA167" s="9"/>
    </row>
    <row r="168" spans="1:22" ht="15">
      <c r="A168" s="35" t="s">
        <v>76</v>
      </c>
      <c r="B168" s="93">
        <f>Q153</f>
        <v>27301.459042368</v>
      </c>
      <c r="C168" s="94"/>
      <c r="D168" s="10" t="s">
        <v>68</v>
      </c>
      <c r="E168" s="93">
        <f>Q156</f>
        <v>2369.270737646429</v>
      </c>
      <c r="F168" s="94"/>
      <c r="G168" s="10" t="s">
        <v>68</v>
      </c>
      <c r="H168" s="93">
        <f>I159</f>
        <v>615.8535415615696</v>
      </c>
      <c r="I168" s="94"/>
      <c r="J168" s="10" t="s">
        <v>68</v>
      </c>
      <c r="K168" s="124">
        <f>I162</f>
        <v>2460.9338601970558</v>
      </c>
      <c r="L168" s="109"/>
      <c r="M168" s="10" t="s">
        <v>68</v>
      </c>
      <c r="N168" s="125">
        <f>I165</f>
        <v>1257.5120457652802</v>
      </c>
      <c r="O168" s="126"/>
      <c r="P168" s="127"/>
      <c r="Q168" s="10" t="s">
        <v>77</v>
      </c>
      <c r="R168" s="9"/>
      <c r="S168" s="79">
        <v>0.94</v>
      </c>
      <c r="T168" s="9"/>
      <c r="U168" s="10"/>
      <c r="V168" s="9"/>
    </row>
    <row r="169" spans="1:22" ht="15">
      <c r="A169" s="35"/>
      <c r="B169" s="57"/>
      <c r="C169" s="61"/>
      <c r="D169" s="10"/>
      <c r="E169" s="57"/>
      <c r="F169" s="61"/>
      <c r="G169" s="10"/>
      <c r="H169" s="57"/>
      <c r="I169" s="61"/>
      <c r="J169" s="10"/>
      <c r="K169" s="13"/>
      <c r="L169" s="14"/>
      <c r="M169" s="10"/>
      <c r="N169" s="13"/>
      <c r="O169" s="14"/>
      <c r="P169" s="62"/>
      <c r="Q169" s="10"/>
      <c r="R169" s="9"/>
      <c r="S169" s="49"/>
      <c r="T169" s="9"/>
      <c r="U169" s="10"/>
      <c r="V169" s="9"/>
    </row>
    <row r="170" spans="1:22" ht="15">
      <c r="A170" s="35"/>
      <c r="B170" s="57" t="s">
        <v>75</v>
      </c>
      <c r="C170" s="119">
        <f>(B168+E168+H168+K168+N168)*S168</f>
        <v>31964.727473886032</v>
      </c>
      <c r="D170" s="122"/>
      <c r="E170" s="113" t="s">
        <v>52</v>
      </c>
      <c r="F170" s="123"/>
      <c r="G170" s="10"/>
      <c r="H170" s="57"/>
      <c r="I170" s="61"/>
      <c r="J170" s="10"/>
      <c r="K170" s="13"/>
      <c r="L170" s="14"/>
      <c r="M170" s="10"/>
      <c r="N170" s="13"/>
      <c r="O170" s="14"/>
      <c r="P170" s="62"/>
      <c r="Q170" s="10"/>
      <c r="R170" s="9"/>
      <c r="S170" s="49"/>
      <c r="T170" s="9"/>
      <c r="U170" s="10"/>
      <c r="V170" s="9"/>
    </row>
    <row r="171" spans="1:26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50"/>
      <c r="X171" s="50"/>
      <c r="Y171" s="50"/>
      <c r="Z171" s="50"/>
    </row>
    <row r="172" spans="1:25" ht="15">
      <c r="A172" s="121" t="s">
        <v>201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1:22" ht="15">
      <c r="A173" s="11" t="s">
        <v>150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11" t="s">
        <v>202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11" t="s">
        <v>203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11" t="s">
        <v>198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90" t="s">
        <v>82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"/>
      <c r="U178" s="9"/>
      <c r="V178" s="9"/>
    </row>
    <row r="179" spans="1:2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85">
        <f>A143</f>
        <v>20500</v>
      </c>
      <c r="B180" s="27" t="s">
        <v>214</v>
      </c>
      <c r="C180" s="70">
        <v>49.89</v>
      </c>
      <c r="D180" s="24" t="s">
        <v>68</v>
      </c>
      <c r="E180" s="71">
        <v>143.46</v>
      </c>
      <c r="F180" s="25" t="s">
        <v>68</v>
      </c>
      <c r="G180" s="78">
        <v>89.1</v>
      </c>
      <c r="H180" s="26" t="s">
        <v>68</v>
      </c>
      <c r="I180" s="73">
        <v>530</v>
      </c>
      <c r="J180" s="26" t="s">
        <v>68</v>
      </c>
      <c r="K180" s="103">
        <v>395.7</v>
      </c>
      <c r="L180" s="104"/>
      <c r="M180" s="12" t="s">
        <v>68</v>
      </c>
      <c r="N180" s="105">
        <v>163.52</v>
      </c>
      <c r="O180" s="105"/>
      <c r="P180" s="9" t="s">
        <v>68</v>
      </c>
      <c r="Q180" s="75">
        <v>182.76</v>
      </c>
      <c r="R180" s="9" t="s">
        <v>75</v>
      </c>
      <c r="S180" s="118" t="s">
        <v>68</v>
      </c>
      <c r="T180" s="118"/>
      <c r="U180" s="9"/>
      <c r="V180" s="9"/>
    </row>
    <row r="181" spans="1:22" ht="15">
      <c r="A181" s="9"/>
      <c r="B181" s="9"/>
      <c r="C181" s="21"/>
      <c r="D181" s="9"/>
      <c r="E181" s="47"/>
      <c r="F181" s="10"/>
      <c r="G181" s="27"/>
      <c r="H181" s="21">
        <f>B140</f>
        <v>11.9</v>
      </c>
      <c r="I181" s="10" t="s">
        <v>51</v>
      </c>
      <c r="J181" s="111">
        <f>B141</f>
        <v>165.58</v>
      </c>
      <c r="K181" s="112"/>
      <c r="L181" s="9"/>
      <c r="M181" s="9"/>
      <c r="N181" s="9"/>
      <c r="O181" s="9"/>
      <c r="P181" s="9"/>
      <c r="Q181" s="9"/>
      <c r="R181" s="9"/>
      <c r="S181" s="9"/>
      <c r="T181" s="9"/>
      <c r="V181" s="9"/>
    </row>
    <row r="182" spans="1:22" ht="15">
      <c r="A182" s="9"/>
      <c r="B182" s="9"/>
      <c r="C182" s="21"/>
      <c r="D182" s="9"/>
      <c r="E182" s="47"/>
      <c r="F182" s="10"/>
      <c r="G182" s="27"/>
      <c r="H182" s="10"/>
      <c r="I182" s="46"/>
      <c r="J182" s="46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48" t="s">
        <v>68</v>
      </c>
      <c r="B183" s="114">
        <v>215.08</v>
      </c>
      <c r="C183" s="115"/>
      <c r="D183" s="24" t="s">
        <v>68</v>
      </c>
      <c r="E183" s="75">
        <v>2.28</v>
      </c>
      <c r="F183" s="25" t="s">
        <v>68</v>
      </c>
      <c r="G183" s="78">
        <v>6.54</v>
      </c>
      <c r="H183" s="26" t="s">
        <v>68</v>
      </c>
      <c r="I183" s="71">
        <v>214.1</v>
      </c>
      <c r="J183" s="26" t="s">
        <v>68</v>
      </c>
      <c r="K183" s="103">
        <v>13.76</v>
      </c>
      <c r="L183" s="104"/>
      <c r="M183" s="12" t="s">
        <v>68</v>
      </c>
      <c r="N183" s="116">
        <v>39.57</v>
      </c>
      <c r="O183" s="116"/>
      <c r="P183" s="9" t="s">
        <v>68</v>
      </c>
      <c r="Q183" s="73">
        <v>24.44</v>
      </c>
      <c r="R183" s="9" t="s">
        <v>75</v>
      </c>
      <c r="S183" s="118" t="s">
        <v>68</v>
      </c>
      <c r="T183" s="118"/>
      <c r="U183" s="8"/>
      <c r="V183" s="9"/>
    </row>
    <row r="184" spans="1:22" ht="15">
      <c r="A184" s="9"/>
      <c r="B184" s="9"/>
      <c r="C184" s="21"/>
      <c r="D184" s="9"/>
      <c r="E184" s="47"/>
      <c r="F184" s="10"/>
      <c r="G184" s="27"/>
      <c r="H184" s="21">
        <f>B140</f>
        <v>11.9</v>
      </c>
      <c r="I184" s="10" t="s">
        <v>51</v>
      </c>
      <c r="J184" s="111">
        <f>B141</f>
        <v>165.58</v>
      </c>
      <c r="K184" s="11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9"/>
      <c r="B185" s="9"/>
      <c r="C185" s="21"/>
      <c r="D185" s="9"/>
      <c r="E185" s="47"/>
      <c r="F185" s="10"/>
      <c r="G185" s="27"/>
      <c r="H185" s="21"/>
      <c r="I185" s="10"/>
      <c r="J185" s="27"/>
      <c r="K185" s="55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48" t="s">
        <v>68</v>
      </c>
      <c r="B186" s="114">
        <v>70.28</v>
      </c>
      <c r="C186" s="115"/>
      <c r="D186" s="24" t="s">
        <v>68</v>
      </c>
      <c r="E186" s="75">
        <v>30.16</v>
      </c>
      <c r="F186" s="25" t="s">
        <v>68</v>
      </c>
      <c r="G186" s="78">
        <v>86.76</v>
      </c>
      <c r="H186" s="26" t="s">
        <v>68</v>
      </c>
      <c r="I186" s="116">
        <v>11.53</v>
      </c>
      <c r="J186" s="116"/>
      <c r="K186" s="117" t="s">
        <v>68</v>
      </c>
      <c r="L186" s="117"/>
      <c r="M186" s="74">
        <v>12.93</v>
      </c>
      <c r="N186" s="53" t="s">
        <v>77</v>
      </c>
      <c r="O186" s="74">
        <v>0.71</v>
      </c>
      <c r="P186" s="53" t="s">
        <v>75</v>
      </c>
      <c r="Q186" s="59">
        <f>((A180*(C180+E180+G180+I180+K180+N180+Q180+B183+E183+G183+I183+K183+N183+Q183+B186+E186+G186+I186+M186))/(H181*J181))*O186</f>
        <v>16855.68340876633</v>
      </c>
      <c r="R186" s="113" t="s">
        <v>52</v>
      </c>
      <c r="S186" s="113"/>
      <c r="T186" s="113"/>
      <c r="U186" s="53"/>
      <c r="V186" s="58"/>
    </row>
    <row r="187" spans="1:22" ht="15">
      <c r="A187" s="110">
        <f>B140</f>
        <v>11.9</v>
      </c>
      <c r="B187" s="91"/>
      <c r="C187" s="10" t="s">
        <v>51</v>
      </c>
      <c r="D187" s="111">
        <f>B141</f>
        <v>165.58</v>
      </c>
      <c r="E187" s="112"/>
      <c r="F187" s="10"/>
      <c r="G187" s="27"/>
      <c r="H187" s="21"/>
      <c r="I187" s="10"/>
      <c r="J187" s="111"/>
      <c r="K187" s="110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9"/>
    </row>
    <row r="189" spans="1:22" ht="15">
      <c r="A189" s="85">
        <f>A143</f>
        <v>20500</v>
      </c>
      <c r="B189" s="27" t="s">
        <v>214</v>
      </c>
      <c r="C189" s="76">
        <v>48.41</v>
      </c>
      <c r="D189" s="24" t="s">
        <v>68</v>
      </c>
      <c r="E189" s="71">
        <v>105.82</v>
      </c>
      <c r="F189" s="25" t="s">
        <v>68</v>
      </c>
      <c r="G189" s="72">
        <v>101.51</v>
      </c>
      <c r="H189" s="26" t="s">
        <v>68</v>
      </c>
      <c r="I189" s="73">
        <v>34.35</v>
      </c>
      <c r="J189" s="26" t="s">
        <v>68</v>
      </c>
      <c r="K189" s="103">
        <v>17.65</v>
      </c>
      <c r="L189" s="104"/>
      <c r="M189" s="10" t="s">
        <v>77</v>
      </c>
      <c r="N189" s="105">
        <v>0.5</v>
      </c>
      <c r="O189" s="105"/>
      <c r="P189" s="9" t="s">
        <v>75</v>
      </c>
      <c r="Q189" s="60">
        <f>((A189*(C189+E189+G189+I189+K189))/(H190*J190))*N189</f>
        <v>1600.8586065178577</v>
      </c>
      <c r="R189" s="9"/>
      <c r="S189" s="106" t="s">
        <v>52</v>
      </c>
      <c r="T189" s="106"/>
      <c r="U189" s="9"/>
      <c r="V189" s="9"/>
    </row>
    <row r="190" spans="1:22" ht="15">
      <c r="A190" s="9"/>
      <c r="B190" s="9"/>
      <c r="C190" s="21"/>
      <c r="D190" s="9"/>
      <c r="E190" s="47"/>
      <c r="F190" s="10"/>
      <c r="G190" s="27"/>
      <c r="H190" s="21">
        <f>B140</f>
        <v>11.9</v>
      </c>
      <c r="I190" s="10" t="s">
        <v>51</v>
      </c>
      <c r="J190" s="111">
        <f>B141</f>
        <v>165.58</v>
      </c>
      <c r="K190" s="112"/>
      <c r="L190" s="9"/>
      <c r="M190" s="9"/>
      <c r="N190" s="9"/>
      <c r="O190" s="9"/>
      <c r="P190" s="9"/>
      <c r="Q190" s="9"/>
      <c r="R190" s="9"/>
      <c r="S190" s="9"/>
      <c r="T190" s="9"/>
      <c r="V190" s="9"/>
    </row>
    <row r="191" spans="1:22" ht="15">
      <c r="A191" s="9"/>
      <c r="B191" s="9"/>
      <c r="C191" s="21"/>
      <c r="D191" s="9"/>
      <c r="E191" s="47"/>
      <c r="F191" s="10"/>
      <c r="G191" s="27"/>
      <c r="H191" s="10"/>
      <c r="I191" s="46"/>
      <c r="J191" s="46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85">
        <f>A143</f>
        <v>20500</v>
      </c>
      <c r="B192" s="27" t="s">
        <v>214</v>
      </c>
      <c r="C192" s="98">
        <v>57.47</v>
      </c>
      <c r="D192" s="99"/>
      <c r="E192" s="99"/>
      <c r="F192" s="25" t="s">
        <v>77</v>
      </c>
      <c r="G192" s="72">
        <v>0.6</v>
      </c>
      <c r="H192" s="26" t="s">
        <v>75</v>
      </c>
      <c r="I192" s="119">
        <f>((C192+E192)*A192/(C193*E193))*G192</f>
        <v>358.7496358611085</v>
      </c>
      <c r="J192" s="120"/>
      <c r="K192" s="8" t="s">
        <v>52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9"/>
      <c r="B193" s="9"/>
      <c r="C193" s="21">
        <f>B140</f>
        <v>11.9</v>
      </c>
      <c r="D193" s="9" t="s">
        <v>51</v>
      </c>
      <c r="E193" s="63">
        <f>B141</f>
        <v>165.58</v>
      </c>
      <c r="F193" s="10"/>
      <c r="G193" s="27"/>
      <c r="H193" s="10"/>
      <c r="I193" s="102"/>
      <c r="J193" s="10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5">
      <c r="A195" s="85">
        <f>A143</f>
        <v>20500</v>
      </c>
      <c r="B195" s="27" t="s">
        <v>214</v>
      </c>
      <c r="C195" s="76">
        <v>166.12</v>
      </c>
      <c r="D195" s="24" t="s">
        <v>68</v>
      </c>
      <c r="E195" s="77">
        <v>96.7</v>
      </c>
      <c r="F195" s="25" t="s">
        <v>77</v>
      </c>
      <c r="G195" s="72">
        <v>0.6</v>
      </c>
      <c r="H195" s="26" t="s">
        <v>75</v>
      </c>
      <c r="I195" s="100">
        <f>((C195+E195)*A195/(C196*E196))*G195</f>
        <v>1640.622573464704</v>
      </c>
      <c r="J195" s="101"/>
      <c r="K195" s="8" t="s">
        <v>52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5">
      <c r="A196" s="9"/>
      <c r="B196" s="9"/>
      <c r="C196" s="21">
        <f>B140</f>
        <v>11.9</v>
      </c>
      <c r="D196" s="9" t="s">
        <v>51</v>
      </c>
      <c r="E196" s="27">
        <f>B141</f>
        <v>165.58</v>
      </c>
      <c r="F196" s="10"/>
      <c r="G196" s="27"/>
      <c r="H196" s="10"/>
      <c r="I196" s="102"/>
      <c r="J196" s="10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5">
      <c r="A197" s="9"/>
      <c r="B197" s="9"/>
      <c r="C197" s="21"/>
      <c r="D197" s="9"/>
      <c r="E197" s="27"/>
      <c r="F197" s="10"/>
      <c r="G197" s="27"/>
      <c r="H197" s="10"/>
      <c r="I197" s="46"/>
      <c r="J197" s="46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26"/>
      <c r="V197" s="9"/>
    </row>
    <row r="198" spans="1:22" ht="15">
      <c r="A198" s="85">
        <f>A143</f>
        <v>20500</v>
      </c>
      <c r="B198" s="27" t="s">
        <v>214</v>
      </c>
      <c r="C198" s="98">
        <v>127.23</v>
      </c>
      <c r="D198" s="99"/>
      <c r="E198" s="99"/>
      <c r="F198" s="25" t="s">
        <v>77</v>
      </c>
      <c r="G198" s="72">
        <v>0.47</v>
      </c>
      <c r="H198" s="26" t="s">
        <v>75</v>
      </c>
      <c r="I198" s="100">
        <f>((C198+E198)*A198/(C199*E199))*G198</f>
        <v>622.1375384312439</v>
      </c>
      <c r="J198" s="101"/>
      <c r="K198" s="8" t="s">
        <v>52</v>
      </c>
      <c r="L198" s="9"/>
      <c r="M198" s="9"/>
      <c r="N198" s="9"/>
      <c r="O198" s="9"/>
      <c r="P198" s="9"/>
      <c r="Q198" s="9"/>
      <c r="R198" s="9"/>
      <c r="S198" s="9"/>
      <c r="T198" s="9"/>
      <c r="U198" s="26"/>
      <c r="V198" s="9"/>
    </row>
    <row r="199" spans="1:22" ht="15">
      <c r="A199" s="9"/>
      <c r="B199" s="9"/>
      <c r="C199" s="21">
        <f>B140</f>
        <v>11.9</v>
      </c>
      <c r="D199" s="9" t="s">
        <v>51</v>
      </c>
      <c r="E199" s="27">
        <f>B141</f>
        <v>165.58</v>
      </c>
      <c r="F199" s="10"/>
      <c r="G199" s="27"/>
      <c r="H199" s="10"/>
      <c r="I199" s="102"/>
      <c r="J199" s="10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26"/>
      <c r="V199" s="9"/>
    </row>
    <row r="200" spans="1:22" ht="15">
      <c r="A200" s="9"/>
      <c r="B200" s="9"/>
      <c r="C200" s="21"/>
      <c r="D200" s="9"/>
      <c r="E200" s="27"/>
      <c r="F200" s="10"/>
      <c r="G200" s="27"/>
      <c r="H200" s="10"/>
      <c r="I200" s="46"/>
      <c r="J200" s="46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26"/>
      <c r="V200" s="9"/>
    </row>
    <row r="201" spans="1:22" ht="15">
      <c r="A201" s="35" t="s">
        <v>76</v>
      </c>
      <c r="B201" s="93">
        <f>Q186</f>
        <v>16855.68340876633</v>
      </c>
      <c r="C201" s="94"/>
      <c r="D201" s="10" t="s">
        <v>68</v>
      </c>
      <c r="E201" s="93">
        <f>Q189</f>
        <v>1600.8586065178577</v>
      </c>
      <c r="F201" s="94"/>
      <c r="G201" s="10" t="s">
        <v>68</v>
      </c>
      <c r="H201" s="93">
        <f>I192</f>
        <v>358.7496358611085</v>
      </c>
      <c r="I201" s="94"/>
      <c r="J201" s="10" t="s">
        <v>68</v>
      </c>
      <c r="K201" s="124">
        <f>I195</f>
        <v>1640.622573464704</v>
      </c>
      <c r="L201" s="109"/>
      <c r="M201" s="10" t="s">
        <v>68</v>
      </c>
      <c r="N201" s="125">
        <f>I198</f>
        <v>622.1375384312439</v>
      </c>
      <c r="O201" s="126"/>
      <c r="P201" s="127"/>
      <c r="Q201" s="64" t="s">
        <v>199</v>
      </c>
      <c r="R201" s="9"/>
      <c r="S201" s="56">
        <f>B201+E201+H201+K201+N201</f>
        <v>21078.051763041247</v>
      </c>
      <c r="T201" s="9"/>
      <c r="U201" s="128" t="s">
        <v>52</v>
      </c>
      <c r="V201" s="129"/>
    </row>
    <row r="202" spans="1:2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28"/>
      <c r="R202" s="9"/>
      <c r="S202" s="149"/>
      <c r="T202" s="149"/>
      <c r="U202" s="149"/>
      <c r="V202" s="9"/>
    </row>
    <row r="203" spans="1:23" ht="15">
      <c r="A203" s="121" t="s">
        <v>204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2" ht="15">
      <c r="A204" s="11" t="s">
        <v>150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5">
      <c r="A205" s="11" t="s">
        <v>205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5">
      <c r="A206" s="11" t="s">
        <v>206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15">
      <c r="A207" s="11" t="s">
        <v>200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15">
      <c r="A209" s="254" t="s">
        <v>78</v>
      </c>
      <c r="B209" s="80"/>
      <c r="C209" s="153">
        <f>U92</f>
        <v>165023.13607950098</v>
      </c>
      <c r="D209" s="237"/>
      <c r="E209" s="239"/>
      <c r="F209" s="29" t="s">
        <v>68</v>
      </c>
      <c r="G209" s="153">
        <f>L98</f>
        <v>3300.4627215900196</v>
      </c>
      <c r="H209" s="237"/>
      <c r="I209" s="4" t="s">
        <v>68</v>
      </c>
      <c r="J209" s="240">
        <f>L104</f>
        <v>3300.4627215900196</v>
      </c>
      <c r="K209" s="241"/>
      <c r="L209" s="37" t="s">
        <v>68</v>
      </c>
      <c r="M209" s="153">
        <f>P108</f>
        <v>0</v>
      </c>
      <c r="N209" s="237"/>
      <c r="O209" s="4" t="s">
        <v>68</v>
      </c>
      <c r="P209" s="253">
        <f>D117</f>
        <v>3677.17</v>
      </c>
      <c r="Q209" s="253"/>
      <c r="R209" s="37"/>
      <c r="S209" s="37" t="s">
        <v>68</v>
      </c>
      <c r="T209" s="9"/>
      <c r="U209" s="9"/>
      <c r="V209" s="9"/>
    </row>
    <row r="210" spans="1:22" ht="15">
      <c r="A210" s="9"/>
      <c r="B210" s="9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9"/>
      <c r="U210" s="9"/>
      <c r="V210" s="9"/>
    </row>
    <row r="211" spans="1:22" ht="15">
      <c r="A211" s="9"/>
      <c r="B211" s="20" t="s">
        <v>68</v>
      </c>
      <c r="C211" s="261">
        <f>S136</f>
        <v>31598.100286134504</v>
      </c>
      <c r="D211" s="239"/>
      <c r="E211" s="239"/>
      <c r="F211" s="4" t="s">
        <v>68</v>
      </c>
      <c r="G211" s="153">
        <f>C170</f>
        <v>31964.727473886032</v>
      </c>
      <c r="H211" s="237"/>
      <c r="I211" s="4" t="s">
        <v>68</v>
      </c>
      <c r="J211" s="255">
        <f>S201</f>
        <v>21078.051763041247</v>
      </c>
      <c r="K211" s="241"/>
      <c r="L211" s="37" t="s">
        <v>75</v>
      </c>
      <c r="M211" s="256">
        <f>C209+G209+J209+M209+P209+C211+G211+J211</f>
        <v>259942.11104574281</v>
      </c>
      <c r="N211" s="237"/>
      <c r="O211" s="237"/>
      <c r="P211" s="237"/>
      <c r="Q211" s="37" t="s">
        <v>52</v>
      </c>
      <c r="R211" s="37"/>
      <c r="S211" s="37"/>
      <c r="T211" s="9"/>
      <c r="U211" s="9"/>
      <c r="V211" s="9"/>
    </row>
    <row r="212" spans="1:22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15">
      <c r="A213" s="89" t="s">
        <v>83</v>
      </c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"/>
    </row>
    <row r="214" spans="1:22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15">
      <c r="A215" s="9"/>
      <c r="B215" s="9"/>
      <c r="C215" s="263">
        <f>M211</f>
        <v>259942.11104574281</v>
      </c>
      <c r="D215" s="264"/>
      <c r="E215" s="264"/>
      <c r="F215" s="264"/>
      <c r="G215" s="36" t="s">
        <v>51</v>
      </c>
      <c r="H215" s="265">
        <v>0.18</v>
      </c>
      <c r="I215" s="264"/>
      <c r="J215" s="36" t="s">
        <v>75</v>
      </c>
      <c r="K215" s="252">
        <f>C215*18%</f>
        <v>46789.5799882337</v>
      </c>
      <c r="L215" s="252"/>
      <c r="M215" s="252"/>
      <c r="N215" s="252"/>
      <c r="O215" s="8" t="s">
        <v>52</v>
      </c>
      <c r="P215" s="9"/>
      <c r="Q215" s="9"/>
      <c r="R215" s="9"/>
      <c r="S215" s="9"/>
      <c r="T215" s="9"/>
      <c r="U215" s="9"/>
      <c r="V215" s="9"/>
    </row>
    <row r="216" spans="1:22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15">
      <c r="A217" s="254" t="s">
        <v>84</v>
      </c>
      <c r="B217" s="262"/>
      <c r="C217" s="262"/>
      <c r="D217" s="9"/>
      <c r="E217" s="9"/>
      <c r="F217" s="9"/>
      <c r="G217" s="9"/>
      <c r="H217" s="9"/>
      <c r="I217" s="9"/>
      <c r="J217" s="9"/>
      <c r="K217" s="163">
        <f>M211+K215</f>
        <v>306731.6910339765</v>
      </c>
      <c r="L217" s="254"/>
      <c r="M217" s="254"/>
      <c r="N217" s="254"/>
      <c r="O217" s="8" t="s">
        <v>52</v>
      </c>
      <c r="P217" s="9"/>
      <c r="Q217" s="9"/>
      <c r="R217" s="9"/>
      <c r="S217" s="9"/>
      <c r="T217" s="9"/>
      <c r="U217" s="9"/>
      <c r="V217" s="9"/>
    </row>
    <row r="218" spans="1:2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15">
      <c r="A219" s="89" t="s">
        <v>85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9"/>
      <c r="S219" s="9"/>
      <c r="T219" s="9"/>
      <c r="U219" s="9"/>
      <c r="V219" s="9"/>
    </row>
    <row r="220" spans="1:2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15">
      <c r="A221" s="9"/>
      <c r="B221" s="9"/>
      <c r="C221" s="242">
        <f>M211</f>
        <v>259942.11104574281</v>
      </c>
      <c r="D221" s="88"/>
      <c r="E221" s="88"/>
      <c r="F221" s="88"/>
      <c r="G221" s="36" t="s">
        <v>57</v>
      </c>
      <c r="H221" s="161">
        <f>C30</f>
        <v>57248.01</v>
      </c>
      <c r="I221" s="88"/>
      <c r="J221" s="36" t="s">
        <v>75</v>
      </c>
      <c r="K221" s="243">
        <f>C221/H221</f>
        <v>4.54063138693804</v>
      </c>
      <c r="L221" s="243"/>
      <c r="M221" s="243"/>
      <c r="N221" s="244"/>
      <c r="O221" s="9"/>
      <c r="P221" s="9"/>
      <c r="Q221" s="9"/>
      <c r="R221" s="9"/>
      <c r="S221" s="9"/>
      <c r="T221" s="9"/>
      <c r="U221" s="9"/>
      <c r="V221" s="9"/>
    </row>
    <row r="222" spans="1:2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15">
      <c r="A223" s="89" t="s">
        <v>86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9"/>
      <c r="S223" s="9"/>
      <c r="T223" s="9"/>
      <c r="U223" s="9"/>
      <c r="V223" s="9"/>
    </row>
    <row r="224" spans="1:2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15">
      <c r="A225" s="9"/>
      <c r="B225" s="9"/>
      <c r="C225" s="242">
        <f>K217</f>
        <v>306731.6910339765</v>
      </c>
      <c r="D225" s="88"/>
      <c r="E225" s="88"/>
      <c r="F225" s="88"/>
      <c r="G225" s="36" t="s">
        <v>57</v>
      </c>
      <c r="H225" s="161">
        <f>C30</f>
        <v>57248.01</v>
      </c>
      <c r="I225" s="88"/>
      <c r="J225" s="36" t="s">
        <v>75</v>
      </c>
      <c r="K225" s="243">
        <f>C225/H225</f>
        <v>5.357945036586887</v>
      </c>
      <c r="L225" s="243"/>
      <c r="M225" s="243"/>
      <c r="N225" s="244"/>
      <c r="O225" s="9"/>
      <c r="P225" s="9"/>
      <c r="Q225" s="9"/>
      <c r="R225" s="9"/>
      <c r="S225" s="9"/>
      <c r="T225" s="9"/>
      <c r="U225" s="9"/>
      <c r="V225" s="9"/>
    </row>
    <row r="226" spans="1:2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15">
      <c r="A227" s="89" t="s">
        <v>215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9"/>
      <c r="S227" s="9"/>
      <c r="T227" s="9"/>
      <c r="U227" s="9"/>
      <c r="V227" s="9"/>
    </row>
    <row r="228" spans="1:2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15">
      <c r="A229" s="16" t="s">
        <v>87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15">
      <c r="A230" s="11" t="s">
        <v>88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15">
      <c r="A231" s="88" t="s">
        <v>89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9"/>
      <c r="R231" s="9"/>
      <c r="S231" s="9"/>
      <c r="T231" s="9"/>
      <c r="U231" s="9"/>
      <c r="V231" s="9"/>
    </row>
    <row r="232" spans="1:2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15">
      <c r="A233" s="16" t="s">
        <v>90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15">
      <c r="A234" s="11" t="s">
        <v>158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15">
      <c r="A235" s="11" t="s">
        <v>159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15">
      <c r="A237" s="92" t="s">
        <v>219</v>
      </c>
      <c r="B237" s="245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</row>
    <row r="238" spans="1:2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15">
      <c r="A239" s="92" t="s">
        <v>91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245"/>
      <c r="U239" s="245"/>
      <c r="V239" s="245"/>
    </row>
    <row r="240" spans="1:2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15">
      <c r="A241" s="92" t="s">
        <v>218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245"/>
      <c r="U241" s="245"/>
      <c r="V241" s="245"/>
    </row>
    <row r="242" spans="1:2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1" ht="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ht="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ht="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ht="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ht="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 ht="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1:21" ht="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</sheetData>
  <sheetProtection/>
  <mergeCells count="463">
    <mergeCell ref="A72:B72"/>
    <mergeCell ref="C72:E72"/>
    <mergeCell ref="F72:N72"/>
    <mergeCell ref="O72:P72"/>
    <mergeCell ref="U72:V72"/>
    <mergeCell ref="A70:B70"/>
    <mergeCell ref="C70:E70"/>
    <mergeCell ref="F70:N70"/>
    <mergeCell ref="O70:P70"/>
    <mergeCell ref="U70:V70"/>
    <mergeCell ref="A71:B71"/>
    <mergeCell ref="C71:E71"/>
    <mergeCell ref="F71:N71"/>
    <mergeCell ref="O71:P71"/>
    <mergeCell ref="U71:V71"/>
    <mergeCell ref="A68:B68"/>
    <mergeCell ref="C68:E68"/>
    <mergeCell ref="F68:N68"/>
    <mergeCell ref="O68:P68"/>
    <mergeCell ref="U68:V68"/>
    <mergeCell ref="A69:B69"/>
    <mergeCell ref="C69:E69"/>
    <mergeCell ref="F69:N69"/>
    <mergeCell ref="O69:P69"/>
    <mergeCell ref="U69:V69"/>
    <mergeCell ref="A66:B66"/>
    <mergeCell ref="C66:E66"/>
    <mergeCell ref="F66:N66"/>
    <mergeCell ref="O66:P66"/>
    <mergeCell ref="U66:V66"/>
    <mergeCell ref="A67:B67"/>
    <mergeCell ref="C67:E67"/>
    <mergeCell ref="F67:N67"/>
    <mergeCell ref="O67:P67"/>
    <mergeCell ref="U67:V67"/>
    <mergeCell ref="A64:B64"/>
    <mergeCell ref="C64:E64"/>
    <mergeCell ref="F64:N64"/>
    <mergeCell ref="O64:P64"/>
    <mergeCell ref="U64:V64"/>
    <mergeCell ref="A65:B65"/>
    <mergeCell ref="C65:E65"/>
    <mergeCell ref="F65:N65"/>
    <mergeCell ref="O65:P65"/>
    <mergeCell ref="U65:V65"/>
    <mergeCell ref="A62:B62"/>
    <mergeCell ref="C62:E62"/>
    <mergeCell ref="F62:N62"/>
    <mergeCell ref="O62:P62"/>
    <mergeCell ref="U62:V62"/>
    <mergeCell ref="A63:B63"/>
    <mergeCell ref="C63:E63"/>
    <mergeCell ref="F63:N63"/>
    <mergeCell ref="O63:P63"/>
    <mergeCell ref="U63:V63"/>
    <mergeCell ref="A60:B60"/>
    <mergeCell ref="C60:E60"/>
    <mergeCell ref="F60:N60"/>
    <mergeCell ref="O60:P60"/>
    <mergeCell ref="U60:V60"/>
    <mergeCell ref="A61:B61"/>
    <mergeCell ref="C61:E61"/>
    <mergeCell ref="F61:N61"/>
    <mergeCell ref="O61:P61"/>
    <mergeCell ref="U61:V61"/>
    <mergeCell ref="A58:B58"/>
    <mergeCell ref="C58:E58"/>
    <mergeCell ref="F58:N58"/>
    <mergeCell ref="O58:P58"/>
    <mergeCell ref="U58:V58"/>
    <mergeCell ref="A59:B59"/>
    <mergeCell ref="C59:E59"/>
    <mergeCell ref="F59:N59"/>
    <mergeCell ref="O59:P59"/>
    <mergeCell ref="U59:V59"/>
    <mergeCell ref="A56:B56"/>
    <mergeCell ref="C56:E56"/>
    <mergeCell ref="F56:N56"/>
    <mergeCell ref="O56:P56"/>
    <mergeCell ref="U56:V56"/>
    <mergeCell ref="A57:B57"/>
    <mergeCell ref="C57:E57"/>
    <mergeCell ref="F57:N57"/>
    <mergeCell ref="O57:P57"/>
    <mergeCell ref="U57:V57"/>
    <mergeCell ref="A54:B54"/>
    <mergeCell ref="C54:E54"/>
    <mergeCell ref="F54:N54"/>
    <mergeCell ref="O54:P54"/>
    <mergeCell ref="U54:V54"/>
    <mergeCell ref="A55:B55"/>
    <mergeCell ref="C55:E55"/>
    <mergeCell ref="F55:N55"/>
    <mergeCell ref="O55:P55"/>
    <mergeCell ref="U55:V55"/>
    <mergeCell ref="A52:B52"/>
    <mergeCell ref="C52:E52"/>
    <mergeCell ref="F52:N52"/>
    <mergeCell ref="O52:P52"/>
    <mergeCell ref="U52:V52"/>
    <mergeCell ref="A53:B53"/>
    <mergeCell ref="C53:E53"/>
    <mergeCell ref="F53:N53"/>
    <mergeCell ref="O53:P53"/>
    <mergeCell ref="U53:V53"/>
    <mergeCell ref="D139:E139"/>
    <mergeCell ref="A88:B88"/>
    <mergeCell ref="C88:E88"/>
    <mergeCell ref="F88:N88"/>
    <mergeCell ref="O88:P88"/>
    <mergeCell ref="U88:V88"/>
    <mergeCell ref="A89:B89"/>
    <mergeCell ref="C89:E89"/>
    <mergeCell ref="F89:N89"/>
    <mergeCell ref="O89:P89"/>
    <mergeCell ref="U89:V89"/>
    <mergeCell ref="F86:N86"/>
    <mergeCell ref="O86:P86"/>
    <mergeCell ref="U86:V86"/>
    <mergeCell ref="U87:V87"/>
    <mergeCell ref="A87:B87"/>
    <mergeCell ref="C87:E87"/>
    <mergeCell ref="F87:N87"/>
    <mergeCell ref="O87:P87"/>
    <mergeCell ref="A136:B136"/>
    <mergeCell ref="I136:J136"/>
    <mergeCell ref="L136:M136"/>
    <mergeCell ref="O136:P136"/>
    <mergeCell ref="A134:V134"/>
    <mergeCell ref="C127:E127"/>
    <mergeCell ref="F127:G127"/>
    <mergeCell ref="A91:B91"/>
    <mergeCell ref="U91:V91"/>
    <mergeCell ref="F128:G128"/>
    <mergeCell ref="C124:E124"/>
    <mergeCell ref="G124:H124"/>
    <mergeCell ref="J124:K124"/>
    <mergeCell ref="A120:V120"/>
    <mergeCell ref="A217:C217"/>
    <mergeCell ref="K217:N217"/>
    <mergeCell ref="A213:U213"/>
    <mergeCell ref="C215:F215"/>
    <mergeCell ref="H215:I215"/>
    <mergeCell ref="J211:K211"/>
    <mergeCell ref="M211:P211"/>
    <mergeCell ref="B140:C140"/>
    <mergeCell ref="B141:C141"/>
    <mergeCell ref="C211:E211"/>
    <mergeCell ref="G211:H211"/>
    <mergeCell ref="A187:B187"/>
    <mergeCell ref="H168:I168"/>
    <mergeCell ref="I163:J163"/>
    <mergeCell ref="D187:E187"/>
    <mergeCell ref="E138:F138"/>
    <mergeCell ref="A138:C138"/>
    <mergeCell ref="A231:P231"/>
    <mergeCell ref="A219:Q219"/>
    <mergeCell ref="C221:F221"/>
    <mergeCell ref="K215:N215"/>
    <mergeCell ref="P209:Q209"/>
    <mergeCell ref="H221:I221"/>
    <mergeCell ref="K221:N221"/>
    <mergeCell ref="A209:B209"/>
    <mergeCell ref="U79:V79"/>
    <mergeCell ref="O80:P80"/>
    <mergeCell ref="H138:K138"/>
    <mergeCell ref="A178:S178"/>
    <mergeCell ref="L138:V138"/>
    <mergeCell ref="O79:P79"/>
    <mergeCell ref="D132:E132"/>
    <mergeCell ref="A79:B79"/>
    <mergeCell ref="A80:B80"/>
    <mergeCell ref="C128:E128"/>
    <mergeCell ref="A227:Q227"/>
    <mergeCell ref="A239:V239"/>
    <mergeCell ref="A241:V241"/>
    <mergeCell ref="A237:V237"/>
    <mergeCell ref="A223:Q223"/>
    <mergeCell ref="C225:F225"/>
    <mergeCell ref="H225:I225"/>
    <mergeCell ref="K225:N225"/>
    <mergeCell ref="J187:K187"/>
    <mergeCell ref="B183:C183"/>
    <mergeCell ref="I186:J186"/>
    <mergeCell ref="C209:E209"/>
    <mergeCell ref="G209:H209"/>
    <mergeCell ref="J209:K209"/>
    <mergeCell ref="B186:C186"/>
    <mergeCell ref="K186:L186"/>
    <mergeCell ref="A203:W203"/>
    <mergeCell ref="I193:J193"/>
    <mergeCell ref="M209:N209"/>
    <mergeCell ref="A39:B41"/>
    <mergeCell ref="C39:E41"/>
    <mergeCell ref="F39:N41"/>
    <mergeCell ref="D131:E131"/>
    <mergeCell ref="F129:G129"/>
    <mergeCell ref="D129:E129"/>
    <mergeCell ref="C91:E91"/>
    <mergeCell ref="C80:E80"/>
    <mergeCell ref="C79:E79"/>
    <mergeCell ref="S39:V40"/>
    <mergeCell ref="U41:V41"/>
    <mergeCell ref="S41:T41"/>
    <mergeCell ref="Q39:R41"/>
    <mergeCell ref="O39:P41"/>
    <mergeCell ref="W105:AR105"/>
    <mergeCell ref="U80:V80"/>
    <mergeCell ref="F81:N81"/>
    <mergeCell ref="F91:N91"/>
    <mergeCell ref="F80:N80"/>
    <mergeCell ref="F79:N79"/>
    <mergeCell ref="U82:V82"/>
    <mergeCell ref="U84:V84"/>
    <mergeCell ref="U90:V90"/>
    <mergeCell ref="A86:B86"/>
    <mergeCell ref="C86:E86"/>
    <mergeCell ref="A23:V23"/>
    <mergeCell ref="I32:J33"/>
    <mergeCell ref="A35:V35"/>
    <mergeCell ref="U30:V31"/>
    <mergeCell ref="S32:T33"/>
    <mergeCell ref="U32:V33"/>
    <mergeCell ref="G30:H31"/>
    <mergeCell ref="G32:H33"/>
    <mergeCell ref="E25:V25"/>
    <mergeCell ref="M32:O33"/>
    <mergeCell ref="P32:R33"/>
    <mergeCell ref="K30:L31"/>
    <mergeCell ref="K32:L33"/>
    <mergeCell ref="M30:O30"/>
    <mergeCell ref="P30:R30"/>
    <mergeCell ref="M31:O31"/>
    <mergeCell ref="P31:R31"/>
    <mergeCell ref="C25:D29"/>
    <mergeCell ref="A25:B29"/>
    <mergeCell ref="E28:F29"/>
    <mergeCell ref="E33:F33"/>
    <mergeCell ref="E31:F31"/>
    <mergeCell ref="A32:B33"/>
    <mergeCell ref="C32:D33"/>
    <mergeCell ref="A30:B31"/>
    <mergeCell ref="C30:D31"/>
    <mergeCell ref="E30:F30"/>
    <mergeCell ref="E32:F32"/>
    <mergeCell ref="U26:V29"/>
    <mergeCell ref="S30:T31"/>
    <mergeCell ref="S26:T29"/>
    <mergeCell ref="P26:R26"/>
    <mergeCell ref="M26:O26"/>
    <mergeCell ref="P27:R29"/>
    <mergeCell ref="M27:O29"/>
    <mergeCell ref="K26:L29"/>
    <mergeCell ref="I30:J31"/>
    <mergeCell ref="E26:J26"/>
    <mergeCell ref="I27:J29"/>
    <mergeCell ref="O85:P85"/>
    <mergeCell ref="C84:E84"/>
    <mergeCell ref="F84:N84"/>
    <mergeCell ref="O84:P84"/>
    <mergeCell ref="O82:P82"/>
    <mergeCell ref="G27:H29"/>
    <mergeCell ref="E27:F27"/>
    <mergeCell ref="C81:E81"/>
    <mergeCell ref="A85:B85"/>
    <mergeCell ref="C85:E85"/>
    <mergeCell ref="F85:N85"/>
    <mergeCell ref="U85:V85"/>
    <mergeCell ref="A84:B84"/>
    <mergeCell ref="N124:P124"/>
    <mergeCell ref="C110:D110"/>
    <mergeCell ref="F110:G110"/>
    <mergeCell ref="A122:V122"/>
    <mergeCell ref="I118:S118"/>
    <mergeCell ref="A114:U114"/>
    <mergeCell ref="G117:H117"/>
    <mergeCell ref="I117:V117"/>
    <mergeCell ref="C115:Q115"/>
    <mergeCell ref="C108:E108"/>
    <mergeCell ref="U92:V92"/>
    <mergeCell ref="C98:E98"/>
    <mergeCell ref="L98:N98"/>
    <mergeCell ref="A94:U94"/>
    <mergeCell ref="C104:E104"/>
    <mergeCell ref="A106:Q106"/>
    <mergeCell ref="A100:U100"/>
    <mergeCell ref="J108:K108"/>
    <mergeCell ref="P108:R108"/>
    <mergeCell ref="L104:N104"/>
    <mergeCell ref="O92:T92"/>
    <mergeCell ref="H112:U112"/>
    <mergeCell ref="O90:P90"/>
    <mergeCell ref="F90:N90"/>
    <mergeCell ref="F111:G111"/>
    <mergeCell ref="H111:U111"/>
    <mergeCell ref="H110:U110"/>
    <mergeCell ref="O91:P91"/>
    <mergeCell ref="D117:F117"/>
    <mergeCell ref="A81:B81"/>
    <mergeCell ref="S202:U202"/>
    <mergeCell ref="A143:D143"/>
    <mergeCell ref="A145:U145"/>
    <mergeCell ref="F82:N82"/>
    <mergeCell ref="G108:H108"/>
    <mergeCell ref="J184:K184"/>
    <mergeCell ref="A90:B90"/>
    <mergeCell ref="C90:E90"/>
    <mergeCell ref="A15:W15"/>
    <mergeCell ref="A83:B83"/>
    <mergeCell ref="C83:E83"/>
    <mergeCell ref="F83:N83"/>
    <mergeCell ref="O83:P83"/>
    <mergeCell ref="U83:V83"/>
    <mergeCell ref="A82:B82"/>
    <mergeCell ref="C82:E82"/>
    <mergeCell ref="O81:P81"/>
    <mergeCell ref="U81:V81"/>
    <mergeCell ref="U42:V42"/>
    <mergeCell ref="A43:B43"/>
    <mergeCell ref="C43:E43"/>
    <mergeCell ref="F43:N43"/>
    <mergeCell ref="O43:P43"/>
    <mergeCell ref="U43:V43"/>
    <mergeCell ref="A42:B42"/>
    <mergeCell ref="C42:E42"/>
    <mergeCell ref="F42:N42"/>
    <mergeCell ref="O42:P42"/>
    <mergeCell ref="U44:V44"/>
    <mergeCell ref="A45:B45"/>
    <mergeCell ref="C45:E45"/>
    <mergeCell ref="F45:N45"/>
    <mergeCell ref="O45:P45"/>
    <mergeCell ref="U45:V45"/>
    <mergeCell ref="A44:B44"/>
    <mergeCell ref="C44:E44"/>
    <mergeCell ref="F44:N44"/>
    <mergeCell ref="O44:P44"/>
    <mergeCell ref="U46:V46"/>
    <mergeCell ref="A47:B47"/>
    <mergeCell ref="C47:E47"/>
    <mergeCell ref="F47:N47"/>
    <mergeCell ref="O47:P47"/>
    <mergeCell ref="U47:V47"/>
    <mergeCell ref="A46:B46"/>
    <mergeCell ref="C46:E46"/>
    <mergeCell ref="F46:N46"/>
    <mergeCell ref="O46:P46"/>
    <mergeCell ref="U48:V48"/>
    <mergeCell ref="A49:B49"/>
    <mergeCell ref="C49:E49"/>
    <mergeCell ref="F49:N49"/>
    <mergeCell ref="O49:P49"/>
    <mergeCell ref="U49:V49"/>
    <mergeCell ref="A48:B48"/>
    <mergeCell ref="C48:E48"/>
    <mergeCell ref="F48:N48"/>
    <mergeCell ref="O48:P48"/>
    <mergeCell ref="U50:V50"/>
    <mergeCell ref="A51:B51"/>
    <mergeCell ref="C51:E51"/>
    <mergeCell ref="F51:N51"/>
    <mergeCell ref="O51:P51"/>
    <mergeCell ref="U51:V51"/>
    <mergeCell ref="A50:B50"/>
    <mergeCell ref="C50:E50"/>
    <mergeCell ref="F50:N50"/>
    <mergeCell ref="O50:P50"/>
    <mergeCell ref="U73:V73"/>
    <mergeCell ref="A74:B74"/>
    <mergeCell ref="C74:E74"/>
    <mergeCell ref="F74:N74"/>
    <mergeCell ref="O74:P74"/>
    <mergeCell ref="U74:V74"/>
    <mergeCell ref="A73:B73"/>
    <mergeCell ref="C73:E73"/>
    <mergeCell ref="F73:N73"/>
    <mergeCell ref="O73:P73"/>
    <mergeCell ref="U75:V75"/>
    <mergeCell ref="A76:B76"/>
    <mergeCell ref="C76:E76"/>
    <mergeCell ref="F76:N76"/>
    <mergeCell ref="O76:P76"/>
    <mergeCell ref="U76:V76"/>
    <mergeCell ref="A75:B75"/>
    <mergeCell ref="C75:E75"/>
    <mergeCell ref="F75:N75"/>
    <mergeCell ref="O75:P75"/>
    <mergeCell ref="U77:V77"/>
    <mergeCell ref="A78:B78"/>
    <mergeCell ref="C78:E78"/>
    <mergeCell ref="F78:N78"/>
    <mergeCell ref="O78:P78"/>
    <mergeCell ref="U78:V78"/>
    <mergeCell ref="A77:B77"/>
    <mergeCell ref="C77:E77"/>
    <mergeCell ref="F77:N77"/>
    <mergeCell ref="O77:P77"/>
    <mergeCell ref="W129:X129"/>
    <mergeCell ref="K201:L201"/>
    <mergeCell ref="N201:P201"/>
    <mergeCell ref="U201:V201"/>
    <mergeCell ref="S136:U136"/>
    <mergeCell ref="K168:L168"/>
    <mergeCell ref="N168:P168"/>
    <mergeCell ref="S183:T183"/>
    <mergeCell ref="J157:K157"/>
    <mergeCell ref="I159:J159"/>
    <mergeCell ref="J190:K190"/>
    <mergeCell ref="I192:J192"/>
    <mergeCell ref="R186:T186"/>
    <mergeCell ref="B168:C168"/>
    <mergeCell ref="E168:F168"/>
    <mergeCell ref="A172:Y172"/>
    <mergeCell ref="S180:T180"/>
    <mergeCell ref="J181:K181"/>
    <mergeCell ref="C170:D170"/>
    <mergeCell ref="E170:F170"/>
    <mergeCell ref="I160:J160"/>
    <mergeCell ref="I162:J162"/>
    <mergeCell ref="I165:J165"/>
    <mergeCell ref="I166:J166"/>
    <mergeCell ref="S147:T147"/>
    <mergeCell ref="J148:K148"/>
    <mergeCell ref="B150:C150"/>
    <mergeCell ref="K150:L150"/>
    <mergeCell ref="N150:O150"/>
    <mergeCell ref="S150:T150"/>
    <mergeCell ref="K147:L147"/>
    <mergeCell ref="N147:O147"/>
    <mergeCell ref="J151:K151"/>
    <mergeCell ref="B153:C153"/>
    <mergeCell ref="I153:J153"/>
    <mergeCell ref="K153:L153"/>
    <mergeCell ref="X153:AA153"/>
    <mergeCell ref="AC153:AD153"/>
    <mergeCell ref="A154:B154"/>
    <mergeCell ref="D154:E154"/>
    <mergeCell ref="J154:K154"/>
    <mergeCell ref="R153:T153"/>
    <mergeCell ref="K156:L156"/>
    <mergeCell ref="N156:O156"/>
    <mergeCell ref="S156:T156"/>
    <mergeCell ref="K189:L189"/>
    <mergeCell ref="N189:O189"/>
    <mergeCell ref="S189:T189"/>
    <mergeCell ref="K180:L180"/>
    <mergeCell ref="N180:O180"/>
    <mergeCell ref="K183:L183"/>
    <mergeCell ref="N183:O183"/>
    <mergeCell ref="I195:J195"/>
    <mergeCell ref="I196:J196"/>
    <mergeCell ref="I198:J198"/>
    <mergeCell ref="I199:J199"/>
    <mergeCell ref="B201:C201"/>
    <mergeCell ref="E201:F201"/>
    <mergeCell ref="H201:I201"/>
    <mergeCell ref="M108:N108"/>
    <mergeCell ref="M126:N126"/>
    <mergeCell ref="G130:U130"/>
    <mergeCell ref="C159:E159"/>
    <mergeCell ref="C165:E165"/>
    <mergeCell ref="C192:E192"/>
    <mergeCell ref="C198:E198"/>
  </mergeCells>
  <printOptions/>
  <pageMargins left="0.5905511811023623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2010-06-04T04:44:03Z</cp:lastPrinted>
  <dcterms:created xsi:type="dcterms:W3CDTF">2009-01-22T04:55:02Z</dcterms:created>
  <dcterms:modified xsi:type="dcterms:W3CDTF">2012-08-27T15:20:08Z</dcterms:modified>
  <cp:category/>
  <cp:version/>
  <cp:contentType/>
  <cp:contentStatus/>
</cp:coreProperties>
</file>