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Рес.см.расчет" sheetId="1" r:id="rId1"/>
  </sheets>
  <definedNames/>
  <calcPr fullCalcOnLoad="1"/>
</workbook>
</file>

<file path=xl/sharedStrings.xml><?xml version="1.0" encoding="utf-8"?>
<sst xmlns="http://schemas.openxmlformats.org/spreadsheetml/2006/main" count="541" uniqueCount="326">
  <si>
    <t>Рес.см.расчет</t>
  </si>
  <si>
    <t xml:space="preserve">Объект: </t>
  </si>
  <si>
    <t>ЛОКАЛЬНЫЙ РЕСУРСНЫЙ СМЕТНЫЙ РАСЧЕТ</t>
  </si>
  <si>
    <t>на замена секций бойлера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</si>
  <si>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</si>
  <si>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</si>
  <si>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</si>
  <si>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</si>
  <si>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</si>
  <si>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</si>
  <si>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</si>
  <si>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 и текущих ценах на 06.2010 г.</t>
  </si>
  <si>
    <t>№ пп</t>
  </si>
  <si>
    <t>Код ресурса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</si>
  <si>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</si>
  <si>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</si>
  <si>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</si>
  <si>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</si>
  <si>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Сметная стоимость в текущих ценах (руб.)</t>
  </si>
  <si>
    <t>Индекс для сметных цен</t>
  </si>
  <si>
    <t>Обоснование</t>
  </si>
  <si>
    <t>Кол-во механиза-торов</t>
  </si>
  <si>
    <t>на ед. изм.</t>
  </si>
  <si>
    <t>общая</t>
  </si>
  <si>
    <t>Затраты труда рабочих-строителей</t>
  </si>
  <si>
    <t>1.</t>
  </si>
  <si>
    <t>З000-1003-0</t>
  </si>
  <si>
    <t>Затраты труда рабочих-строителей (средний разряд 3.0)</t>
  </si>
  <si>
    <t>чел.ч</t>
  </si>
  <si>
    <t>s</t>
  </si>
  <si>
    <t>Г</t>
  </si>
  <si>
    <t>2.</t>
  </si>
  <si>
    <t>З000-1003-1</t>
  </si>
  <si>
    <t>Затраты труда рабочих-строителей (средний разряд 3.1)</t>
  </si>
  <si>
    <t>3.</t>
  </si>
  <si>
    <t>З000-1003-4</t>
  </si>
  <si>
    <t>Затраты труда рабочих-строителей (средний разряд 3.4)</t>
  </si>
  <si>
    <t>4.</t>
  </si>
  <si>
    <t>З000-1003-5</t>
  </si>
  <si>
    <t>Затраты труда рабочих-строителей (средний разряд 3.5)</t>
  </si>
  <si>
    <t>5.</t>
  </si>
  <si>
    <t>З000-1003-7</t>
  </si>
  <si>
    <t>Затраты труда рабочих-строителей (средний разряд 3.7)</t>
  </si>
  <si>
    <t>6.</t>
  </si>
  <si>
    <t>З000-1003-9</t>
  </si>
  <si>
    <t>Затраты труда рабочих-строителей (средний разряд 3.9)</t>
  </si>
  <si>
    <t>7.</t>
  </si>
  <si>
    <t>З000-1004-0</t>
  </si>
  <si>
    <t>Затраты труда рабочих-строителей (средний разряд 4.0)</t>
  </si>
  <si>
    <t>8.</t>
  </si>
  <si>
    <t>З000-1004-1</t>
  </si>
  <si>
    <t>Затраты труда рабочих-строителей (средний разряд 4.1)</t>
  </si>
  <si>
    <t>9.</t>
  </si>
  <si>
    <t>З000-1004-2</t>
  </si>
  <si>
    <t>Затраты труда рабочих-строителей (средний разряд 4.2)</t>
  </si>
  <si>
    <t>10.</t>
  </si>
  <si>
    <t>З000-1005-3</t>
  </si>
  <si>
    <t>Затраты труда рабочих-строителей (средний разряд 5.3)</t>
  </si>
  <si>
    <t>Итого по разделу</t>
  </si>
  <si>
    <t>sum</t>
  </si>
  <si>
    <t>Затраты труда машинистов</t>
  </si>
  <si>
    <t>11.</t>
  </si>
  <si>
    <t>З1000-0001</t>
  </si>
  <si>
    <t>Ж</t>
  </si>
  <si>
    <t>Машины и механизмы</t>
  </si>
  <si>
    <t>12.</t>
  </si>
  <si>
    <t>Х02-0129</t>
  </si>
  <si>
    <t>Краны башенные при работе на других видах строительства (кроме монтажа технологического оборудования) 8 т</t>
  </si>
  <si>
    <t>маш.ч</t>
  </si>
  <si>
    <t>IsMash</t>
  </si>
  <si>
    <t>(1)</t>
  </si>
  <si>
    <t>mWithZPM</t>
  </si>
  <si>
    <t>13.</t>
  </si>
  <si>
    <t>Х02-1141</t>
  </si>
  <si>
    <t>Краны на автомобильном ходу при работе на других видах строительства (кроме магистральных трубопроводов) 10 т</t>
  </si>
  <si>
    <t>14.</t>
  </si>
  <si>
    <t>Х03-1121</t>
  </si>
  <si>
    <t>Подъемники мачтовые строительные 0.5 т</t>
  </si>
  <si>
    <t>15.</t>
  </si>
  <si>
    <t>Х04-0502</t>
  </si>
  <si>
    <t>Установки для сварки ручной дуговой (постоянного тока)</t>
  </si>
  <si>
    <t>16.</t>
  </si>
  <si>
    <t>Х04-0504</t>
  </si>
  <si>
    <t>Аппараты для газовой сварки и резки</t>
  </si>
  <si>
    <t>17.</t>
  </si>
  <si>
    <t>Х04-2900</t>
  </si>
  <si>
    <t>Установки для гидравлических испытаний трубопроводов, давление нагнетания, низкое 0,1 (1) МПа (кгс/см2), высокое 10 (100) МПа (кгс/см2)</t>
  </si>
  <si>
    <t>18.</t>
  </si>
  <si>
    <t>Х33-2101</t>
  </si>
  <si>
    <t>Установки для изготовления бандажей, диафрагм, пряжек</t>
  </si>
  <si>
    <t>19.</t>
  </si>
  <si>
    <t>Х40-0001</t>
  </si>
  <si>
    <t>Автомобили бортовые грузоподъемностью до 5 т</t>
  </si>
  <si>
    <t>20.</t>
  </si>
  <si>
    <t>Х600-2015</t>
  </si>
  <si>
    <t>Погрузочно-разгрузочные работы при автомобильных перевозках-Изделия металлические (армокаркасы, заготовки трубные и др.)</t>
  </si>
  <si>
    <t>т</t>
  </si>
  <si>
    <t>Материальные ресурсы</t>
  </si>
  <si>
    <t>21.</t>
  </si>
  <si>
    <t>С101-0020</t>
  </si>
  <si>
    <t>Асбестовый картон общего назначения (КАОН-1) толщиной, мм: 2</t>
  </si>
  <si>
    <t>04.02.010</t>
  </si>
  <si>
    <t>IsMater</t>
  </si>
  <si>
    <t>22.</t>
  </si>
  <si>
    <t>С101-0324</t>
  </si>
  <si>
    <t>Кислород технический: газообразный</t>
  </si>
  <si>
    <t>м3</t>
  </si>
  <si>
    <t>26.03.080</t>
  </si>
  <si>
    <t>23.</t>
  </si>
  <si>
    <t>С101-0388</t>
  </si>
  <si>
    <t>Краски: масляные земляные МА-0115: мумия, сурик железный</t>
  </si>
  <si>
    <t>14.01.051</t>
  </si>
  <si>
    <t>24.</t>
  </si>
  <si>
    <t>С101-0540</t>
  </si>
  <si>
    <t>Лента стальная упаковочная, мягкая, нормальной точности 0,7х20-50 мм (ГОСТ 3560-73)</t>
  </si>
  <si>
    <t>08.05.305.5</t>
  </si>
  <si>
    <t>25.</t>
  </si>
  <si>
    <t>С101-0628</t>
  </si>
  <si>
    <t>Олифа: комбинированная: К-3</t>
  </si>
  <si>
    <t>14.01.326</t>
  </si>
  <si>
    <t>26.</t>
  </si>
  <si>
    <t>С101-0807</t>
  </si>
  <si>
    <t>Проволока: сварочная легированная диаметром, мм: 4</t>
  </si>
  <si>
    <t>08.05.0414</t>
  </si>
  <si>
    <t>27.</t>
  </si>
  <si>
    <t>С101-0811</t>
  </si>
  <si>
    <t>Проволока: стальная низкоуглеродистая разного назначения оцинкованная диаметром, мм: 1,1</t>
  </si>
  <si>
    <t>Cреднее(08.05.018.5,  08.05.0273)</t>
  </si>
  <si>
    <t>28.</t>
  </si>
  <si>
    <t>С101-0812</t>
  </si>
  <si>
    <t>Проволока: стальная низкоуглеродистая разного назначения оцинкованная диаметром, мм: 1,6</t>
  </si>
  <si>
    <t>08.05.0192</t>
  </si>
  <si>
    <t>29.</t>
  </si>
  <si>
    <t>С101-1292</t>
  </si>
  <si>
    <t>Уайт-спирит</t>
  </si>
  <si>
    <t>14.01.415</t>
  </si>
  <si>
    <t>30.</t>
  </si>
  <si>
    <t>С101-1522</t>
  </si>
  <si>
    <t>Электроды: диаметром 5 мм Э42А</t>
  </si>
  <si>
    <t>08.07.007</t>
  </si>
  <si>
    <t>31.</t>
  </si>
  <si>
    <t>С101-1601</t>
  </si>
  <si>
    <t>Известь строительная негашеная: хлорная марки: А</t>
  </si>
  <si>
    <t>кг</t>
  </si>
  <si>
    <t>26.02.050</t>
  </si>
  <si>
    <t>32.</t>
  </si>
  <si>
    <t>С101-1602</t>
  </si>
  <si>
    <t>Ацетилен газообразный технический</t>
  </si>
  <si>
    <t>Cреднее(26.03.040*0.001173, 26.03.030)</t>
  </si>
  <si>
    <t>33.</t>
  </si>
  <si>
    <t>С101-1669</t>
  </si>
  <si>
    <t>Очес льняной</t>
  </si>
  <si>
    <t>10.01.394</t>
  </si>
  <si>
    <t>34.</t>
  </si>
  <si>
    <t>С101-1735</t>
  </si>
  <si>
    <t>Винты: самонарезающие: СМ1-35</t>
  </si>
  <si>
    <t>35.</t>
  </si>
  <si>
    <t>С101-1757</t>
  </si>
  <si>
    <t>Ветошь</t>
  </si>
  <si>
    <t>26.10.030</t>
  </si>
  <si>
    <t>36.</t>
  </si>
  <si>
    <t>С101-1838</t>
  </si>
  <si>
    <t>Клей: ПВА</t>
  </si>
  <si>
    <t>11.02.300</t>
  </si>
  <si>
    <t>37.</t>
  </si>
  <si>
    <t>С101-1876</t>
  </si>
  <si>
    <t>Сталь оцинкованная листовая (ГОСТ 7118) толщиной листа в мм: 0,8</t>
  </si>
  <si>
    <t>08.04.267</t>
  </si>
  <si>
    <t>38.</t>
  </si>
  <si>
    <t>С103-0052</t>
  </si>
  <si>
    <t>Трубы стальные сварные водогазопроводные с резьбой ГОСТ 3262-75: оцинкованные обыкновенные диаметр условного прохода 32 мм, толщина стенки 3,2 мм</t>
  </si>
  <si>
    <t>м</t>
  </si>
  <si>
    <t>Формула</t>
  </si>
  <si>
    <t>39.</t>
  </si>
  <si>
    <t>С103-0401</t>
  </si>
  <si>
    <t>Трубы стальные бесшовные, горячедеформированные со снятой фаской из стали марок 15, 20, 25 группы В ГОСТ 8731-74, ГОСТ 8732-78: наружный диаметр 108 мм, толщина стенки 4 мм</t>
  </si>
  <si>
    <t>Cреднее(15.01.014, 15.01.114, 15.06.013, 15.01.109, 15.01.145, 15.01.116.4, 15.01.118.24)</t>
  </si>
  <si>
    <t>40.</t>
  </si>
  <si>
    <t>С104-0088</t>
  </si>
  <si>
    <t>Ткань стеклянная конструкционная: Т-10, Т-10п (ГОСТ 19170-73*)</t>
  </si>
  <si>
    <t>1000 м2</t>
  </si>
  <si>
    <t>10.02.066</t>
  </si>
  <si>
    <t>41.</t>
  </si>
  <si>
    <t>С104-0525</t>
  </si>
  <si>
    <t>Теплоизоляционные изделия &lt;URSA&gt;: Маты М15Б с бумагой</t>
  </si>
  <si>
    <t>10.01.070</t>
  </si>
  <si>
    <t>42.</t>
  </si>
  <si>
    <t>С104-9001-7</t>
  </si>
  <si>
    <t>Стеклопластик рулонный (ТУ 6-11-145) для наружных работ (водонепроницаемый): РСТ-295-МФ</t>
  </si>
  <si>
    <t>м2</t>
  </si>
  <si>
    <t>10.02.0132</t>
  </si>
  <si>
    <t>43.</t>
  </si>
  <si>
    <t>С113-0079</t>
  </si>
  <si>
    <t>Лак: битумный БТ-577</t>
  </si>
  <si>
    <t>14.01.256</t>
  </si>
  <si>
    <t>44.</t>
  </si>
  <si>
    <t>С300-0039</t>
  </si>
  <si>
    <t>Болты с гайками и шайбами для санитарно-технических работ, диаметром, мм: 12</t>
  </si>
  <si>
    <t>08.05.1694</t>
  </si>
  <si>
    <t>45.</t>
  </si>
  <si>
    <t>С300-0040</t>
  </si>
  <si>
    <t>Болты с гайками и шайбами для санитарно-технических работ, диаметром, мм: 16</t>
  </si>
  <si>
    <t>08.05.170</t>
  </si>
  <si>
    <t>46.</t>
  </si>
  <si>
    <t>С300-0041</t>
  </si>
  <si>
    <t>Болты с гайками и шайбами для санитарно-технических работ, диаметром, мм: 20 - 22</t>
  </si>
  <si>
    <t>08.05.1715</t>
  </si>
  <si>
    <t>47.</t>
  </si>
  <si>
    <t>С300-0968</t>
  </si>
  <si>
    <t>Фланцы стальные плоские приварные из стали ВСт3сп2, ВСт3сп3; давлением 1,0 МПа (10 кгс/см2), диаметром, мм: 80</t>
  </si>
  <si>
    <t>шт.</t>
  </si>
  <si>
    <t>20.06.347</t>
  </si>
  <si>
    <t>48.</t>
  </si>
  <si>
    <t>С300-0969</t>
  </si>
  <si>
    <t>Фланцы стальные плоские приварные из стали ВСт3сп2, ВСт3сп3; давлением 1,0 МПа (10 кгс/см2), диаметром, мм: 100</t>
  </si>
  <si>
    <t>20.06.348</t>
  </si>
  <si>
    <t>49.</t>
  </si>
  <si>
    <t>С300-0971</t>
  </si>
  <si>
    <t>Фланцы стальные плоские приварные из стали ВСт3сп2, ВСт3сп3; давлением 1,0 МПа (10 кгс/см2), диаметром, мм: 150</t>
  </si>
  <si>
    <t>20.06.350</t>
  </si>
  <si>
    <t>50.</t>
  </si>
  <si>
    <t>С300-0986</t>
  </si>
  <si>
    <t>Фланцы стальные плоские приварные из стали ВСт3сп2, ВСт3сп3; давлением 1,6 МПа (16 кгс/см2), диаметром, мм: 100</t>
  </si>
  <si>
    <t>20.06.371</t>
  </si>
  <si>
    <t>51.</t>
  </si>
  <si>
    <t>С300-0990</t>
  </si>
  <si>
    <t>Фланцы стальные плоские приварные из стали ВСт3сп2, ВСт3сп3; давлением 1,6 МПа (16 кгс/см2), диаметром, мм: 250</t>
  </si>
  <si>
    <t>20.06.375</t>
  </si>
  <si>
    <t>52.</t>
  </si>
  <si>
    <t>С300-1163</t>
  </si>
  <si>
    <t>Грязевики из стальных труб и толстолистовой стали, наружным диаметром: входного патрубка 273 мм, корпуса 530 мм</t>
  </si>
  <si>
    <t>08.01.610</t>
  </si>
  <si>
    <t>53.</t>
  </si>
  <si>
    <t>С300-1176</t>
  </si>
  <si>
    <t>Задвижки параллельные фланцевые с выдвижным шпинделем, для воды и пара давлением 1 МПа (10 кгс/см2), 30ч6бр диаметром, мм: 80</t>
  </si>
  <si>
    <t>20.01.170</t>
  </si>
  <si>
    <t>54.</t>
  </si>
  <si>
    <t>С300-1177</t>
  </si>
  <si>
    <t>Задвижки параллельные фланцевые с выдвижным шпинделем, для воды и пара давлением 1 МПа (10 кгс/см2), 30ч6бр диаметром, мм: 100</t>
  </si>
  <si>
    <t>20.01.190</t>
  </si>
  <si>
    <t>55.</t>
  </si>
  <si>
    <t>С300-1179</t>
  </si>
  <si>
    <t>Задвижки параллельные фланцевые с выдвижным шпинделем, для воды и пара давлением 1 МПа (10 кгс/см2), 30ч6бр диаметром, мм: 150</t>
  </si>
  <si>
    <t>20.01.200</t>
  </si>
  <si>
    <t>56.</t>
  </si>
  <si>
    <t>С300-1223-1</t>
  </si>
  <si>
    <t>Манометры общего назначения с трехходовым краном: ОБМ1-160</t>
  </si>
  <si>
    <t>комплект</t>
  </si>
  <si>
    <t>57.</t>
  </si>
  <si>
    <t>С300-1317-3</t>
  </si>
  <si>
    <t>Трубопроводы из стальных электросварных труб для отопления и водоснабжения: наружный диаметр 32 мм, толщина стенки 2 мм</t>
  </si>
  <si>
    <t>Cреднее( 15.01.080, 15.01.098, 15.01.838.1, 15.01.130.12)</t>
  </si>
  <si>
    <t>58.</t>
  </si>
  <si>
    <t>С300-1319</t>
  </si>
  <si>
    <t>Трубопроводы из стальных электросварных труб для отопления и водоснабжения: наружный диаметр 89 мм, толщина стенки 3,5 мм</t>
  </si>
  <si>
    <t>59.</t>
  </si>
  <si>
    <t>С300-9002-71</t>
  </si>
  <si>
    <t>Вентили проходные муфтовые латунные 15Б3р для воды, давлением 1МПа (10 кгс/см2), диаметром, мм: 32</t>
  </si>
  <si>
    <t>20.02.110</t>
  </si>
  <si>
    <t>60.</t>
  </si>
  <si>
    <t>С300-9002-74</t>
  </si>
  <si>
    <t>Вентили проходные муфтовые 15Б1п для воды и пара, давлением 1,6 МПа (16 кгс/см2), диаметром, мм: 15</t>
  </si>
  <si>
    <t>20.02.042</t>
  </si>
  <si>
    <t>61.</t>
  </si>
  <si>
    <t>С300-9002-259</t>
  </si>
  <si>
    <t>Секции водоподогревателя  разъемные с калачом: № 10, поверхность нагрева секции, м2 6,9</t>
  </si>
  <si>
    <t>21.01.520+21.01.556</t>
  </si>
  <si>
    <t>62.</t>
  </si>
  <si>
    <t>С300-9002-894</t>
  </si>
  <si>
    <t>Клапаны обратные 16ч6бр давлением 1.6МПа (16 кгс/см2), диаметром, мм: 100</t>
  </si>
  <si>
    <t>20.02.7995</t>
  </si>
  <si>
    <t>63.</t>
  </si>
  <si>
    <t>С300-9002-1225</t>
  </si>
  <si>
    <t>Обвязки котлов, водоподогревателей и насосов из стальных водогазопроводных, электросварных и бесшовных труб с фланцами, диаметром, мм: 159х4,5</t>
  </si>
  <si>
    <t>Cреднее(15.01.082, 15.01.101.1, 15.01.656, 15.01.864, 15.01.930, 15.01.135)</t>
  </si>
  <si>
    <t>64.</t>
  </si>
  <si>
    <t>С402-0002</t>
  </si>
  <si>
    <t>Раствор готовый кладочный цементный, марка 50</t>
  </si>
  <si>
    <t>02.01.030</t>
  </si>
  <si>
    <t>65.</t>
  </si>
  <si>
    <t>С411-0001</t>
  </si>
  <si>
    <t>Вода</t>
  </si>
  <si>
    <t>Cреднее(26.01.015, 26.01.017)</t>
  </si>
  <si>
    <t>66.</t>
  </si>
  <si>
    <t>С517-0301</t>
  </si>
  <si>
    <t>Листы алюминиевые марки АД1Н,толщиной 1 мм</t>
  </si>
  <si>
    <t>67.</t>
  </si>
  <si>
    <t>С541-0063</t>
  </si>
  <si>
    <t>Прокладки из паронита марки ПМБ (ГOCT 481-80), толщиной 1 мм, диаметром, мм: 50</t>
  </si>
  <si>
    <t>1000 шт.</t>
  </si>
  <si>
    <t>04.02.101</t>
  </si>
  <si>
    <t>68.</t>
  </si>
  <si>
    <t>С541-0064</t>
  </si>
  <si>
    <t>Прокладки из паронита марки ПМБ (ГOCT 481-80), толщиной 1 мм, диаметром, мм: 100</t>
  </si>
  <si>
    <t>04.02.102</t>
  </si>
  <si>
    <t>69.</t>
  </si>
  <si>
    <t>С541-0065</t>
  </si>
  <si>
    <t>Прокладки из паронита марки ПМБ (ГOCT 481-80), толщиной 1 мм, диаметром, мм: 150</t>
  </si>
  <si>
    <t>04.02.103</t>
  </si>
  <si>
    <t>70.</t>
  </si>
  <si>
    <t>С541-0067</t>
  </si>
  <si>
    <t>Прокладки из паронита марки ПМБ (ГOCT 481-80), толщиной 1 мм, диаметром, мм: 300</t>
  </si>
  <si>
    <t>04.02.106</t>
  </si>
  <si>
    <t>71.</t>
  </si>
  <si>
    <t>С601-9010</t>
  </si>
  <si>
    <t>Перевозка грузов автомобилями-самосвалами (работающими вне карьеров) на расстояние до 10 км (1-й класс груза)</t>
  </si>
  <si>
    <t>72.</t>
  </si>
  <si>
    <t>С999-9899</t>
  </si>
  <si>
    <t>Строительный мусор и масса возвратных материалов</t>
  </si>
  <si>
    <t>ИТОГО ПО СМЕТЕ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</si>
  <si>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</si>
  <si>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</si>
  <si>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</si>
  <si>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</si>
  <si>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</si>
  <si>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</si>
  <si>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НАКЛАДНЫЕ РАСХОДЫ</t>
  </si>
  <si>
    <t>ПЛАНОВЫЕ НАКОПЛЕНИЯ</t>
  </si>
  <si>
    <t>ИТОГО С НАКЛАДНЫМИ И ПЛАНОВЫМИ</t>
  </si>
  <si>
    <t>в т.ч. Вспомогательные материалы на монтаж</t>
  </si>
  <si>
    <t>НАЛОГ НА ДОБАВЛЕННУЮ СТОИМОСТЬ</t>
  </si>
  <si>
    <t>ВСЕГО С УЧЕТОМ НАЛОГА</t>
  </si>
  <si>
    <t>Составил:</t>
  </si>
  <si>
    <t>(должность, подпись, Ф.И.О)</t>
  </si>
  <si>
    <t>Проверил:</t>
  </si>
  <si>
    <t xml:space="preserve">  к Локальной смете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</si>
</sst>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;\-#,##0.000;"/>
    <numFmt numFmtId="167" formatCode="#,##0.00;\-#,##0.00;"/>
    <numFmt numFmtId="168" formatCode="#,##0.00;\-#,##0.00;#,##0.00"/>
  </numFmts>
  <fonts count="25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b/>
      <u val="single"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sz val="8"/>
      <color indexed="10"/>
      <name val="Verdana"/>
      <family val="0"/>
    </font>
    <font>
      <sz val="8"/>
      <color indexed="10"/>
      <name val="Verdana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17" borderId="0" applyNumberFormat="0" applyBorder="0" applyAlignment="0" applyProtection="0"/>
  </cellStyleXfs>
  <cellXfs count="50">
    <xf numFmtId="0" fontId="0" fillId="0" borderId="0" xfId="0" applyAlignment="1" applyProtection="1">
      <alignment/>
      <protection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top" wrapText="1"/>
    </xf>
    <xf numFmtId="164" fontId="0" fillId="6" borderId="0" xfId="0" applyNumberFormat="1" applyFont="1" applyFill="1" applyBorder="1" applyAlignment="1">
      <alignment horizontal="right" vertical="top" wrapText="1"/>
    </xf>
    <xf numFmtId="49" fontId="3" fillId="6" borderId="0" xfId="0" applyNumberFormat="1" applyFont="1" applyFill="1" applyBorder="1" applyAlignment="1">
      <alignment horizontal="left" vertical="top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center" vertical="top" wrapText="1"/>
    </xf>
    <xf numFmtId="164" fontId="0" fillId="0" borderId="0" xfId="0" applyNumberFormat="1" applyFont="1" applyAlignment="1">
      <alignment horizontal="center" vertical="top" wrapText="1"/>
    </xf>
    <xf numFmtId="166" fontId="0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right" vertical="top" wrapText="1"/>
    </xf>
    <xf numFmtId="166" fontId="2" fillId="0" borderId="12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center" vertical="top" wrapText="1"/>
    </xf>
    <xf numFmtId="167" fontId="4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168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4" fontId="6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center" vertical="top" wrapText="1"/>
    </xf>
    <xf numFmtId="49" fontId="0" fillId="0" borderId="13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8" fontId="23" fillId="0" borderId="12" xfId="0" applyNumberFormat="1" applyFont="1" applyBorder="1" applyAlignment="1">
      <alignment horizontal="right" vertical="top" wrapText="1"/>
    </xf>
    <xf numFmtId="164" fontId="24" fillId="0" borderId="0" xfId="0" applyNumberFormat="1" applyFont="1" applyAlignment="1">
      <alignment horizontal="center" vertical="top" wrapText="1"/>
    </xf>
    <xf numFmtId="167" fontId="24" fillId="0" borderId="0" xfId="0" applyNumberFormat="1" applyFont="1" applyAlignment="1">
      <alignment horizontal="right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28"/>
  <sheetViews>
    <sheetView tabSelected="1" zoomScalePageLayoutView="0" workbookViewId="0" topLeftCell="C96">
      <selection activeCell="K122" sqref="K122"/>
    </sheetView>
  </sheetViews>
  <sheetFormatPr defaultColWidth="9.140625" defaultRowHeight="10.5"/>
  <cols>
    <col min="1" max="1" width="4.421875" style="1" customWidth="1"/>
    <col min="2" max="2" width="11.28125" style="1" customWidth="1"/>
    <col min="3" max="3" width="48.421875" style="1" customWidth="1"/>
    <col min="4" max="5" width="9.7109375" style="1" customWidth="1"/>
    <col min="6" max="8" width="10.8515625" style="1" customWidth="1"/>
    <col min="9" max="9" width="12.421875" style="1" customWidth="1"/>
    <col min="10" max="11" width="10.8515625" style="1" customWidth="1"/>
    <col min="12" max="20" width="9.140625" style="1" hidden="1" customWidth="1"/>
    <col min="21" max="22" width="9.140625" style="1" customWidth="1"/>
    <col min="23" max="24" width="9.140625" style="1" hidden="1" customWidth="1"/>
    <col min="25" max="16384" width="9.140625" style="1" customWidth="1"/>
  </cols>
  <sheetData>
    <row r="1" spans="1:11" ht="10.5">
      <c r="A1" s="2"/>
      <c r="D1" s="2"/>
      <c r="K1" s="3" t="s">
        <v>0</v>
      </c>
    </row>
    <row r="3" spans="2:3" ht="10.5">
      <c r="B3" s="4" t="s">
        <v>1</v>
      </c>
      <c r="C3" s="5"/>
    </row>
    <row r="4" spans="1:11" ht="10.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0.5">
      <c r="A5" s="42" t="s">
        <v>325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0.5">
      <c r="A6" s="44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2:3" ht="10.5">
      <c r="B7" s="4" t="s">
        <v>4</v>
      </c>
      <c r="C7" s="5" t="s">
        <v>5</v>
      </c>
    </row>
    <row r="8" spans="8:11" ht="10.5">
      <c r="H8" s="4" t="s">
        <v>6</v>
      </c>
      <c r="I8" s="46" t="str">
        <f>TEXT((I121)/1000,"# ##0"&amp;GetSeparator()&amp;"000")</f>
        <v> 299,659</v>
      </c>
      <c r="J8" s="46"/>
      <c r="K8" s="6" t="s">
        <v>7</v>
      </c>
    </row>
    <row r="9" spans="8:11" ht="10.5">
      <c r="H9" s="4" t="s">
        <v>8</v>
      </c>
      <c r="I9" s="46" t="str">
        <f>TEXT((I115)/1000,"# ##0"&amp;GetSeparator()&amp;"000")</f>
        <v> 0,252</v>
      </c>
      <c r="J9" s="46"/>
      <c r="K9" s="6" t="s">
        <v>9</v>
      </c>
    </row>
    <row r="10" spans="8:11" ht="10.5">
      <c r="H10" s="4" t="s">
        <v>10</v>
      </c>
      <c r="I10" s="46" t="str">
        <f>TEXT((I112)/1000,"# ##0"&amp;GetSeparator()&amp;"000")</f>
        <v> 31,178</v>
      </c>
      <c r="J10" s="46"/>
      <c r="K10" s="6" t="s">
        <v>7</v>
      </c>
    </row>
    <row r="11" spans="1:11" ht="10.5">
      <c r="A11" s="45" t="s">
        <v>11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ht="4.5" customHeight="1"/>
    <row r="13" spans="1:11" ht="21.75" customHeight="1">
      <c r="A13" s="34" t="s">
        <v>12</v>
      </c>
      <c r="B13" s="34" t="s">
        <v>13</v>
      </c>
      <c r="C13" s="34" t="s">
        <v>14</v>
      </c>
      <c r="D13" s="7" t="s">
        <v>15</v>
      </c>
      <c r="E13" s="34" t="s">
        <v>16</v>
      </c>
      <c r="F13" s="37" t="s">
        <v>17</v>
      </c>
      <c r="G13" s="38"/>
      <c r="H13" s="37" t="s">
        <v>18</v>
      </c>
      <c r="I13" s="38"/>
      <c r="J13" s="34" t="s">
        <v>19</v>
      </c>
      <c r="K13" s="34" t="s">
        <v>20</v>
      </c>
    </row>
    <row r="14" spans="1:11" ht="10.5" customHeight="1">
      <c r="A14" s="35"/>
      <c r="B14" s="35"/>
      <c r="C14" s="35"/>
      <c r="D14" s="34" t="s">
        <v>21</v>
      </c>
      <c r="E14" s="35"/>
      <c r="F14" s="39"/>
      <c r="G14" s="40"/>
      <c r="H14" s="39"/>
      <c r="I14" s="40"/>
      <c r="J14" s="35"/>
      <c r="K14" s="35"/>
    </row>
    <row r="15" spans="1:11" ht="21.75" customHeight="1">
      <c r="A15" s="36"/>
      <c r="B15" s="36"/>
      <c r="C15" s="36"/>
      <c r="D15" s="36"/>
      <c r="E15" s="36"/>
      <c r="F15" s="7" t="s">
        <v>22</v>
      </c>
      <c r="G15" s="7" t="s">
        <v>23</v>
      </c>
      <c r="H15" s="7" t="s">
        <v>22</v>
      </c>
      <c r="I15" s="7" t="s">
        <v>23</v>
      </c>
      <c r="J15" s="36"/>
      <c r="K15" s="36"/>
    </row>
    <row r="16" spans="1:11" ht="10.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</row>
    <row r="18" spans="1:11" ht="10.5">
      <c r="A18" s="9"/>
      <c r="B18" s="10" t="s">
        <v>24</v>
      </c>
      <c r="C18" s="9"/>
      <c r="D18" s="9"/>
      <c r="E18" s="9"/>
      <c r="F18" s="9"/>
      <c r="G18" s="9"/>
      <c r="H18" s="9"/>
      <c r="I18" s="9"/>
      <c r="J18" s="9"/>
      <c r="K18" s="9"/>
    </row>
    <row r="20" spans="1:16" ht="21">
      <c r="A20" s="11" t="s">
        <v>25</v>
      </c>
      <c r="B20" s="12" t="s">
        <v>26</v>
      </c>
      <c r="C20" s="12" t="s">
        <v>27</v>
      </c>
      <c r="D20" s="13" t="s">
        <v>28</v>
      </c>
      <c r="E20" s="14">
        <v>27.716</v>
      </c>
      <c r="F20" s="15">
        <v>10.78</v>
      </c>
      <c r="G20" s="16">
        <f aca="true" t="shared" si="0" ref="G20:G29">ROUND(IF(E20="",0,E20)*IF(F20="",0,F20),2)</f>
        <v>298.78</v>
      </c>
      <c r="H20" s="15">
        <v>123.807</v>
      </c>
      <c r="I20" s="16">
        <f aca="true" t="shared" si="1" ref="I20:I29">ROUND(IF(E20="",0,E20)*IF(H20="",0,H20),2)</f>
        <v>3431.43</v>
      </c>
      <c r="J20" s="15">
        <f aca="true" t="shared" si="2" ref="J20:J30">IF(G20=0,0,ROUND(I20/G20,3))</f>
        <v>11.485</v>
      </c>
      <c r="K20" s="11"/>
      <c r="L20" s="1" t="s">
        <v>29</v>
      </c>
      <c r="M20" s="1" t="s">
        <v>30</v>
      </c>
      <c r="P20" s="16"/>
    </row>
    <row r="21" spans="1:16" ht="21">
      <c r="A21" s="11" t="s">
        <v>31</v>
      </c>
      <c r="B21" s="12" t="s">
        <v>32</v>
      </c>
      <c r="C21" s="12" t="s">
        <v>33</v>
      </c>
      <c r="D21" s="13" t="s">
        <v>28</v>
      </c>
      <c r="E21" s="14">
        <v>8.855</v>
      </c>
      <c r="F21" s="15">
        <v>10.92</v>
      </c>
      <c r="G21" s="16">
        <f t="shared" si="0"/>
        <v>96.7</v>
      </c>
      <c r="H21" s="15">
        <v>123.807</v>
      </c>
      <c r="I21" s="16">
        <f t="shared" si="1"/>
        <v>1096.31</v>
      </c>
      <c r="J21" s="15">
        <f t="shared" si="2"/>
        <v>11.337</v>
      </c>
      <c r="K21" s="11"/>
      <c r="L21" s="1" t="s">
        <v>29</v>
      </c>
      <c r="M21" s="1" t="s">
        <v>30</v>
      </c>
      <c r="P21" s="16"/>
    </row>
    <row r="22" spans="1:16" ht="21">
      <c r="A22" s="11" t="s">
        <v>34</v>
      </c>
      <c r="B22" s="12" t="s">
        <v>35</v>
      </c>
      <c r="C22" s="12" t="s">
        <v>36</v>
      </c>
      <c r="D22" s="13" t="s">
        <v>28</v>
      </c>
      <c r="E22" s="14">
        <v>27.773745</v>
      </c>
      <c r="F22" s="15">
        <v>11.34</v>
      </c>
      <c r="G22" s="16">
        <f t="shared" si="0"/>
        <v>314.95</v>
      </c>
      <c r="H22" s="15">
        <v>123.807</v>
      </c>
      <c r="I22" s="16">
        <f t="shared" si="1"/>
        <v>3438.58</v>
      </c>
      <c r="J22" s="15">
        <f t="shared" si="2"/>
        <v>10.918</v>
      </c>
      <c r="K22" s="11"/>
      <c r="L22" s="1" t="s">
        <v>29</v>
      </c>
      <c r="M22" s="1" t="s">
        <v>30</v>
      </c>
      <c r="P22" s="16"/>
    </row>
    <row r="23" spans="1:16" ht="21">
      <c r="A23" s="11" t="s">
        <v>37</v>
      </c>
      <c r="B23" s="12" t="s">
        <v>38</v>
      </c>
      <c r="C23" s="12" t="s">
        <v>39</v>
      </c>
      <c r="D23" s="13" t="s">
        <v>28</v>
      </c>
      <c r="E23" s="14">
        <v>58.2915</v>
      </c>
      <c r="F23" s="15">
        <v>11.48</v>
      </c>
      <c r="G23" s="16">
        <f t="shared" si="0"/>
        <v>669.19</v>
      </c>
      <c r="H23" s="15">
        <v>123.807</v>
      </c>
      <c r="I23" s="16">
        <f t="shared" si="1"/>
        <v>7216.9</v>
      </c>
      <c r="J23" s="15">
        <f t="shared" si="2"/>
        <v>10.785</v>
      </c>
      <c r="K23" s="11"/>
      <c r="L23" s="1" t="s">
        <v>29</v>
      </c>
      <c r="M23" s="1" t="s">
        <v>30</v>
      </c>
      <c r="P23" s="16"/>
    </row>
    <row r="24" spans="1:16" ht="21">
      <c r="A24" s="11" t="s">
        <v>40</v>
      </c>
      <c r="B24" s="12" t="s">
        <v>41</v>
      </c>
      <c r="C24" s="12" t="s">
        <v>42</v>
      </c>
      <c r="D24" s="13" t="s">
        <v>28</v>
      </c>
      <c r="E24" s="14">
        <v>17.6755</v>
      </c>
      <c r="F24" s="15">
        <v>11.76</v>
      </c>
      <c r="G24" s="16">
        <f t="shared" si="0"/>
        <v>207.86</v>
      </c>
      <c r="H24" s="15">
        <v>123.807</v>
      </c>
      <c r="I24" s="16">
        <f t="shared" si="1"/>
        <v>2188.35</v>
      </c>
      <c r="J24" s="15">
        <f t="shared" si="2"/>
        <v>10.528</v>
      </c>
      <c r="K24" s="11"/>
      <c r="L24" s="1" t="s">
        <v>29</v>
      </c>
      <c r="M24" s="1" t="s">
        <v>30</v>
      </c>
      <c r="P24" s="16"/>
    </row>
    <row r="25" spans="1:16" ht="21">
      <c r="A25" s="11" t="s">
        <v>43</v>
      </c>
      <c r="B25" s="12" t="s">
        <v>44</v>
      </c>
      <c r="C25" s="12" t="s">
        <v>45</v>
      </c>
      <c r="D25" s="13" t="s">
        <v>28</v>
      </c>
      <c r="E25" s="14">
        <v>7.63902</v>
      </c>
      <c r="F25" s="15">
        <v>12.04</v>
      </c>
      <c r="G25" s="16">
        <f t="shared" si="0"/>
        <v>91.97</v>
      </c>
      <c r="H25" s="15">
        <v>123.807</v>
      </c>
      <c r="I25" s="16">
        <f t="shared" si="1"/>
        <v>945.76</v>
      </c>
      <c r="J25" s="15">
        <f t="shared" si="2"/>
        <v>10.283</v>
      </c>
      <c r="K25" s="11"/>
      <c r="L25" s="1" t="s">
        <v>29</v>
      </c>
      <c r="M25" s="1" t="s">
        <v>30</v>
      </c>
      <c r="P25" s="16"/>
    </row>
    <row r="26" spans="1:16" ht="21">
      <c r="A26" s="11" t="s">
        <v>46</v>
      </c>
      <c r="B26" s="12" t="s">
        <v>47</v>
      </c>
      <c r="C26" s="12" t="s">
        <v>48</v>
      </c>
      <c r="D26" s="13" t="s">
        <v>28</v>
      </c>
      <c r="E26" s="14">
        <v>17.158</v>
      </c>
      <c r="F26" s="15">
        <v>12.17</v>
      </c>
      <c r="G26" s="16">
        <f t="shared" si="0"/>
        <v>208.81</v>
      </c>
      <c r="H26" s="15">
        <v>123.807</v>
      </c>
      <c r="I26" s="16">
        <f t="shared" si="1"/>
        <v>2124.28</v>
      </c>
      <c r="J26" s="15">
        <f t="shared" si="2"/>
        <v>10.173</v>
      </c>
      <c r="K26" s="11"/>
      <c r="L26" s="1" t="s">
        <v>29</v>
      </c>
      <c r="M26" s="1" t="s">
        <v>30</v>
      </c>
      <c r="P26" s="16"/>
    </row>
    <row r="27" spans="1:16" ht="21">
      <c r="A27" s="11" t="s">
        <v>49</v>
      </c>
      <c r="B27" s="12" t="s">
        <v>50</v>
      </c>
      <c r="C27" s="12" t="s">
        <v>51</v>
      </c>
      <c r="D27" s="13" t="s">
        <v>28</v>
      </c>
      <c r="E27" s="14">
        <v>33.27525</v>
      </c>
      <c r="F27" s="15">
        <v>12.36</v>
      </c>
      <c r="G27" s="16">
        <f t="shared" si="0"/>
        <v>411.28</v>
      </c>
      <c r="H27" s="15">
        <v>123.807</v>
      </c>
      <c r="I27" s="16">
        <f t="shared" si="1"/>
        <v>4119.71</v>
      </c>
      <c r="J27" s="15">
        <f t="shared" si="2"/>
        <v>10.017</v>
      </c>
      <c r="K27" s="11"/>
      <c r="L27" s="1" t="s">
        <v>29</v>
      </c>
      <c r="M27" s="1" t="s">
        <v>30</v>
      </c>
      <c r="P27" s="16"/>
    </row>
    <row r="28" spans="1:16" ht="21">
      <c r="A28" s="11" t="s">
        <v>52</v>
      </c>
      <c r="B28" s="12" t="s">
        <v>53</v>
      </c>
      <c r="C28" s="12" t="s">
        <v>54</v>
      </c>
      <c r="D28" s="13" t="s">
        <v>28</v>
      </c>
      <c r="E28" s="14">
        <v>50.766</v>
      </c>
      <c r="F28" s="15">
        <v>12.54</v>
      </c>
      <c r="G28" s="16">
        <f t="shared" si="0"/>
        <v>636.61</v>
      </c>
      <c r="H28" s="15">
        <v>123.807</v>
      </c>
      <c r="I28" s="16">
        <f t="shared" si="1"/>
        <v>6285.19</v>
      </c>
      <c r="J28" s="15">
        <f t="shared" si="2"/>
        <v>9.873</v>
      </c>
      <c r="K28" s="11"/>
      <c r="L28" s="1" t="s">
        <v>29</v>
      </c>
      <c r="M28" s="1" t="s">
        <v>30</v>
      </c>
      <c r="P28" s="16"/>
    </row>
    <row r="29" spans="1:16" ht="21">
      <c r="A29" s="11" t="s">
        <v>55</v>
      </c>
      <c r="B29" s="12" t="s">
        <v>56</v>
      </c>
      <c r="C29" s="12" t="s">
        <v>57</v>
      </c>
      <c r="D29" s="13" t="s">
        <v>28</v>
      </c>
      <c r="E29" s="14">
        <v>1.61322</v>
      </c>
      <c r="F29" s="15">
        <v>14.72</v>
      </c>
      <c r="G29" s="16">
        <f t="shared" si="0"/>
        <v>23.75</v>
      </c>
      <c r="H29" s="15">
        <v>123.807</v>
      </c>
      <c r="I29" s="16">
        <f t="shared" si="1"/>
        <v>199.73</v>
      </c>
      <c r="J29" s="15">
        <f t="shared" si="2"/>
        <v>8.41</v>
      </c>
      <c r="K29" s="11"/>
      <c r="L29" s="1" t="s">
        <v>29</v>
      </c>
      <c r="M29" s="1" t="s">
        <v>30</v>
      </c>
      <c r="P29" s="16"/>
    </row>
    <row r="30" spans="1:12" ht="10.5">
      <c r="A30" s="17"/>
      <c r="B30" s="17"/>
      <c r="C30" s="18" t="s">
        <v>58</v>
      </c>
      <c r="D30" s="17"/>
      <c r="E30" s="19">
        <f>SUMIF(L20:L30,"=s",E20:E30)</f>
        <v>250.763235</v>
      </c>
      <c r="F30" s="17"/>
      <c r="G30" s="20">
        <f>ROUND(SUMIF(L20:L30,"=s",G20:G30),2)</f>
        <v>2959.9</v>
      </c>
      <c r="H30" s="17"/>
      <c r="I30" s="20">
        <f>ROUND(SUMIF(L20:L30,"=s",I20:I30),2)</f>
        <v>31046.24</v>
      </c>
      <c r="J30" s="21">
        <f t="shared" si="2"/>
        <v>10.489</v>
      </c>
      <c r="K30" s="17"/>
      <c r="L30" s="1" t="s">
        <v>59</v>
      </c>
    </row>
    <row r="32" spans="1:11" ht="10.5">
      <c r="A32" s="9"/>
      <c r="B32" s="10" t="s">
        <v>60</v>
      </c>
      <c r="C32" s="9"/>
      <c r="D32" s="9"/>
      <c r="E32" s="9"/>
      <c r="F32" s="9"/>
      <c r="G32" s="9"/>
      <c r="H32" s="9"/>
      <c r="I32" s="9"/>
      <c r="J32" s="9"/>
      <c r="K32" s="9"/>
    </row>
    <row r="34" spans="1:13" ht="10.5">
      <c r="A34" s="11" t="s">
        <v>61</v>
      </c>
      <c r="B34" s="12" t="s">
        <v>62</v>
      </c>
      <c r="C34" s="12" t="s">
        <v>60</v>
      </c>
      <c r="D34" s="13" t="s">
        <v>28</v>
      </c>
      <c r="E34" s="14">
        <v>1.184125</v>
      </c>
      <c r="F34" s="15">
        <f>IF(E34=0,0,ROUND(G34/E34,3))</f>
        <v>16.13</v>
      </c>
      <c r="G34" s="16">
        <f>ROUND(SUMIF(O16:O107,"=mWithZPM",G16:G107),2)</f>
        <v>19.1</v>
      </c>
      <c r="H34" s="15">
        <f>IF(E34=0,0,ROUND(I34/E34,3))</f>
        <v>110.976</v>
      </c>
      <c r="I34" s="16">
        <f>ROUND(SUMIF(O16:O107,"=mWithZPM",I16:I107),2)</f>
        <v>131.41</v>
      </c>
      <c r="J34" s="15">
        <f>IF(G34=0,0,ROUND(I34/G34,3))</f>
        <v>6.88</v>
      </c>
      <c r="K34" s="11"/>
      <c r="L34" s="1" t="s">
        <v>29</v>
      </c>
      <c r="M34" s="1" t="s">
        <v>63</v>
      </c>
    </row>
    <row r="36" spans="1:11" ht="10.5">
      <c r="A36" s="9"/>
      <c r="B36" s="10" t="s">
        <v>64</v>
      </c>
      <c r="C36" s="9"/>
      <c r="D36" s="9"/>
      <c r="E36" s="9"/>
      <c r="F36" s="9"/>
      <c r="G36" s="9"/>
      <c r="H36" s="9"/>
      <c r="I36" s="9"/>
      <c r="J36" s="9"/>
      <c r="K36" s="9"/>
    </row>
    <row r="38" spans="1:13" ht="10.5">
      <c r="A38" s="28" t="s">
        <v>65</v>
      </c>
      <c r="B38" s="30" t="s">
        <v>66</v>
      </c>
      <c r="C38" s="30" t="s">
        <v>67</v>
      </c>
      <c r="D38" s="22" t="s">
        <v>68</v>
      </c>
      <c r="E38" s="31">
        <v>0.31835</v>
      </c>
      <c r="F38" s="23">
        <v>92.76</v>
      </c>
      <c r="G38" s="23">
        <f>ROUND(IF(E38="",0,E38)*IF(F38="",0,F38),2)</f>
        <v>29.53</v>
      </c>
      <c r="H38" s="23">
        <v>518.5</v>
      </c>
      <c r="I38" s="23">
        <f>ROUND(IF(E38="",0,E38)*IF(H38="",0,H38),2)</f>
        <v>165.06</v>
      </c>
      <c r="J38" s="24">
        <f aca="true" t="shared" si="3" ref="J38:J51">IF(G38=0,0,ROUND(I38/G38,3))</f>
        <v>5.59</v>
      </c>
      <c r="K38" s="28"/>
      <c r="L38" s="1" t="s">
        <v>29</v>
      </c>
      <c r="M38" s="1" t="s">
        <v>69</v>
      </c>
    </row>
    <row r="39" spans="1:15" ht="21.75" customHeight="1">
      <c r="A39" s="29"/>
      <c r="B39" s="29"/>
      <c r="C39" s="29"/>
      <c r="D39" s="13" t="s">
        <v>70</v>
      </c>
      <c r="E39" s="29"/>
      <c r="F39" s="16">
        <v>16.33</v>
      </c>
      <c r="G39" s="16">
        <f>ROUND(IF(E38="",0,E38)*IF(F39="",0,F39),2)</f>
        <v>5.2</v>
      </c>
      <c r="H39" s="16">
        <v>112.34</v>
      </c>
      <c r="I39" s="16">
        <f>ROUND(IF(E38="",0,E38)*IF(H39="",0,H39),2)</f>
        <v>35.76</v>
      </c>
      <c r="J39" s="15">
        <f t="shared" si="3"/>
        <v>6.877</v>
      </c>
      <c r="K39" s="29"/>
      <c r="O39" s="1" t="s">
        <v>71</v>
      </c>
    </row>
    <row r="40" spans="1:13" ht="10.5">
      <c r="A40" s="28" t="s">
        <v>72</v>
      </c>
      <c r="B40" s="30" t="s">
        <v>73</v>
      </c>
      <c r="C40" s="30" t="s">
        <v>74</v>
      </c>
      <c r="D40" s="22" t="s">
        <v>68</v>
      </c>
      <c r="E40" s="31">
        <v>0.82365</v>
      </c>
      <c r="F40" s="23">
        <v>134.07</v>
      </c>
      <c r="G40" s="23">
        <f>ROUND(IF(E40="",0,E40)*IF(F40="",0,F40),2)</f>
        <v>110.43</v>
      </c>
      <c r="H40" s="23">
        <v>709</v>
      </c>
      <c r="I40" s="23">
        <f>ROUND(IF(E40="",0,E40)*IF(H40="",0,H40),2)</f>
        <v>583.97</v>
      </c>
      <c r="J40" s="24">
        <f t="shared" si="3"/>
        <v>5.288</v>
      </c>
      <c r="K40" s="28"/>
      <c r="L40" s="1" t="s">
        <v>29</v>
      </c>
      <c r="M40" s="1" t="s">
        <v>69</v>
      </c>
    </row>
    <row r="41" spans="1:15" ht="21.75" customHeight="1">
      <c r="A41" s="29"/>
      <c r="B41" s="29"/>
      <c r="C41" s="29"/>
      <c r="D41" s="13" t="s">
        <v>70</v>
      </c>
      <c r="E41" s="29"/>
      <c r="F41" s="16">
        <v>16.33</v>
      </c>
      <c r="G41" s="16">
        <f>ROUND(IF(E40="",0,E40)*IF(F41="",0,F41),2)</f>
        <v>13.45</v>
      </c>
      <c r="H41" s="16">
        <v>112.34</v>
      </c>
      <c r="I41" s="16">
        <f>ROUND(IF(E40="",0,E40)*IF(H41="",0,H41),2)</f>
        <v>92.53</v>
      </c>
      <c r="J41" s="15">
        <f t="shared" si="3"/>
        <v>6.88</v>
      </c>
      <c r="K41" s="29"/>
      <c r="O41" s="1" t="s">
        <v>71</v>
      </c>
    </row>
    <row r="42" spans="1:13" ht="10.5">
      <c r="A42" s="28" t="s">
        <v>75</v>
      </c>
      <c r="B42" s="30" t="s">
        <v>76</v>
      </c>
      <c r="C42" s="30" t="s">
        <v>77</v>
      </c>
      <c r="D42" s="22" t="s">
        <v>68</v>
      </c>
      <c r="E42" s="31">
        <v>0.042125</v>
      </c>
      <c r="F42" s="23">
        <v>21.63</v>
      </c>
      <c r="G42" s="23">
        <f>ROUND(IF(E42="",0,E42)*IF(F42="",0,F42),2)</f>
        <v>0.91</v>
      </c>
      <c r="H42" s="23">
        <v>68.75</v>
      </c>
      <c r="I42" s="23">
        <f>ROUND(IF(E42="",0,E42)*IF(H42="",0,H42),2)</f>
        <v>2.9</v>
      </c>
      <c r="J42" s="24">
        <f t="shared" si="3"/>
        <v>3.187</v>
      </c>
      <c r="K42" s="28"/>
      <c r="L42" s="1" t="s">
        <v>29</v>
      </c>
      <c r="M42" s="1" t="s">
        <v>69</v>
      </c>
    </row>
    <row r="43" spans="1:15" ht="21">
      <c r="A43" s="29"/>
      <c r="B43" s="29"/>
      <c r="C43" s="29"/>
      <c r="D43" s="13" t="s">
        <v>70</v>
      </c>
      <c r="E43" s="29"/>
      <c r="F43" s="16">
        <v>10.78</v>
      </c>
      <c r="G43" s="16">
        <f>ROUND(IF(E42="",0,E42)*IF(F43="",0,F43),2)</f>
        <v>0.45</v>
      </c>
      <c r="H43" s="16">
        <v>74.17</v>
      </c>
      <c r="I43" s="16">
        <f>ROUND(IF(E42="",0,E42)*IF(H43="",0,H43),2)</f>
        <v>3.12</v>
      </c>
      <c r="J43" s="15">
        <f t="shared" si="3"/>
        <v>6.933</v>
      </c>
      <c r="K43" s="29"/>
      <c r="O43" s="1" t="s">
        <v>71</v>
      </c>
    </row>
    <row r="44" spans="1:13" ht="21">
      <c r="A44" s="11" t="s">
        <v>78</v>
      </c>
      <c r="B44" s="12" t="s">
        <v>79</v>
      </c>
      <c r="C44" s="12" t="s">
        <v>80</v>
      </c>
      <c r="D44" s="13" t="s">
        <v>68</v>
      </c>
      <c r="E44" s="14">
        <v>36.0145</v>
      </c>
      <c r="F44" s="16">
        <v>7.84</v>
      </c>
      <c r="G44" s="16">
        <f>ROUND(IF(E44="",0,E44)*IF(F44="",0,F44),2)</f>
        <v>282.35</v>
      </c>
      <c r="H44" s="16">
        <v>37.5</v>
      </c>
      <c r="I44" s="16">
        <f>ROUND(IF(E44="",0,E44)*IF(H44="",0,H44),2)</f>
        <v>1350.54</v>
      </c>
      <c r="J44" s="15">
        <f t="shared" si="3"/>
        <v>4.783</v>
      </c>
      <c r="K44" s="11"/>
      <c r="L44" s="1" t="s">
        <v>29</v>
      </c>
      <c r="M44" s="1" t="s">
        <v>69</v>
      </c>
    </row>
    <row r="45" spans="1:13" ht="10.5">
      <c r="A45" s="11" t="s">
        <v>81</v>
      </c>
      <c r="B45" s="12" t="s">
        <v>82</v>
      </c>
      <c r="C45" s="12" t="s">
        <v>83</v>
      </c>
      <c r="D45" s="13" t="s">
        <v>68</v>
      </c>
      <c r="E45" s="14">
        <v>20.365</v>
      </c>
      <c r="F45" s="16">
        <v>1.29</v>
      </c>
      <c r="G45" s="16">
        <f>ROUND(IF(E45="",0,E45)*IF(F45="",0,F45),2)</f>
        <v>26.27</v>
      </c>
      <c r="H45" s="16">
        <v>3.05</v>
      </c>
      <c r="I45" s="16">
        <f>ROUND(IF(E45="",0,E45)*IF(H45="",0,H45),2)</f>
        <v>62.11</v>
      </c>
      <c r="J45" s="15">
        <f t="shared" si="3"/>
        <v>2.364</v>
      </c>
      <c r="K45" s="11"/>
      <c r="L45" s="1" t="s">
        <v>29</v>
      </c>
      <c r="M45" s="1" t="s">
        <v>69</v>
      </c>
    </row>
    <row r="46" spans="1:13" ht="31.5">
      <c r="A46" s="11" t="s">
        <v>84</v>
      </c>
      <c r="B46" s="12" t="s">
        <v>85</v>
      </c>
      <c r="C46" s="12" t="s">
        <v>86</v>
      </c>
      <c r="D46" s="13" t="s">
        <v>68</v>
      </c>
      <c r="E46" s="14">
        <v>2.505</v>
      </c>
      <c r="F46" s="16">
        <v>3.18</v>
      </c>
      <c r="G46" s="16">
        <f>ROUND(IF(E46="",0,E46)*IF(F46="",0,F46),2)</f>
        <v>7.97</v>
      </c>
      <c r="H46" s="16">
        <v>10.55</v>
      </c>
      <c r="I46" s="16">
        <f>ROUND(IF(E46="",0,E46)*IF(H46="",0,H46),2)</f>
        <v>26.43</v>
      </c>
      <c r="J46" s="15">
        <f t="shared" si="3"/>
        <v>3.316</v>
      </c>
      <c r="K46" s="11"/>
      <c r="L46" s="1" t="s">
        <v>29</v>
      </c>
      <c r="M46" s="1" t="s">
        <v>69</v>
      </c>
    </row>
    <row r="47" spans="1:13" ht="21">
      <c r="A47" s="11" t="s">
        <v>87</v>
      </c>
      <c r="B47" s="12" t="s">
        <v>88</v>
      </c>
      <c r="C47" s="12" t="s">
        <v>89</v>
      </c>
      <c r="D47" s="13" t="s">
        <v>68</v>
      </c>
      <c r="E47" s="14">
        <v>0.763875</v>
      </c>
      <c r="F47" s="16">
        <v>1.99</v>
      </c>
      <c r="G47" s="16">
        <f>ROUND(IF(E47="",0,E47)*IF(F47="",0,F47),2)</f>
        <v>1.52</v>
      </c>
      <c r="H47" s="16">
        <v>11.16</v>
      </c>
      <c r="I47" s="16">
        <f>ROUND(IF(E47="",0,E47)*IF(H47="",0,H47),2)</f>
        <v>8.52</v>
      </c>
      <c r="J47" s="15">
        <f t="shared" si="3"/>
        <v>5.605</v>
      </c>
      <c r="K47" s="11"/>
      <c r="L47" s="1" t="s">
        <v>29</v>
      </c>
      <c r="M47" s="1" t="s">
        <v>69</v>
      </c>
    </row>
    <row r="48" spans="1:13" ht="10.5">
      <c r="A48" s="28" t="s">
        <v>90</v>
      </c>
      <c r="B48" s="30" t="s">
        <v>91</v>
      </c>
      <c r="C48" s="30" t="s">
        <v>92</v>
      </c>
      <c r="D48" s="22" t="s">
        <v>68</v>
      </c>
      <c r="E48" s="31">
        <v>3.01714</v>
      </c>
      <c r="F48" s="23">
        <v>96.34</v>
      </c>
      <c r="G48" s="23">
        <f>ROUND(IF(E48="",0,E48)*IF(F48="",0,F48),2)</f>
        <v>290.67</v>
      </c>
      <c r="H48" s="23">
        <v>436.82</v>
      </c>
      <c r="I48" s="23">
        <f>ROUND(IF(E48="",0,E48)*IF(H48="",0,H48),2)</f>
        <v>1317.95</v>
      </c>
      <c r="J48" s="24">
        <f t="shared" si="3"/>
        <v>4.534</v>
      </c>
      <c r="K48" s="28"/>
      <c r="L48" s="1" t="s">
        <v>29</v>
      </c>
      <c r="M48" s="1" t="s">
        <v>69</v>
      </c>
    </row>
    <row r="49" spans="1:11" ht="10.5">
      <c r="A49" s="29"/>
      <c r="B49" s="29"/>
      <c r="C49" s="29"/>
      <c r="D49" s="13" t="s">
        <v>70</v>
      </c>
      <c r="E49" s="29"/>
      <c r="F49" s="16"/>
      <c r="G49" s="16">
        <f>ROUND(IF(E48="",0,E48)*IF(F49="",0,F49),2)</f>
        <v>0</v>
      </c>
      <c r="H49" s="16"/>
      <c r="I49" s="16">
        <f>ROUND(IF(E48="",0,E48)*IF(H49="",0,H49),2)</f>
        <v>0</v>
      </c>
      <c r="J49" s="15">
        <f t="shared" si="3"/>
        <v>0</v>
      </c>
      <c r="K49" s="29"/>
    </row>
    <row r="50" spans="1:13" ht="31.5">
      <c r="A50" s="11" t="s">
        <v>93</v>
      </c>
      <c r="B50" s="12" t="s">
        <v>94</v>
      </c>
      <c r="C50" s="12" t="s">
        <v>95</v>
      </c>
      <c r="D50" s="13" t="s">
        <v>96</v>
      </c>
      <c r="E50" s="14">
        <v>1.5</v>
      </c>
      <c r="F50" s="16">
        <v>56.6</v>
      </c>
      <c r="G50" s="16">
        <f>ROUND(IF(E50="",0,E50)*IF(F50="",0,F50),2)</f>
        <v>84.9</v>
      </c>
      <c r="H50" s="16">
        <v>106.46</v>
      </c>
      <c r="I50" s="16">
        <f>ROUND(IF(E50="",0,E50)*IF(H50="",0,H50),2)</f>
        <v>159.69</v>
      </c>
      <c r="J50" s="15">
        <f t="shared" si="3"/>
        <v>1.881</v>
      </c>
      <c r="K50" s="11"/>
      <c r="L50" s="1" t="s">
        <v>29</v>
      </c>
      <c r="M50" s="1" t="s">
        <v>69</v>
      </c>
    </row>
    <row r="51" spans="1:12" ht="10.5">
      <c r="A51" s="17"/>
      <c r="B51" s="17"/>
      <c r="C51" s="18" t="s">
        <v>58</v>
      </c>
      <c r="D51" s="17"/>
      <c r="E51" s="17"/>
      <c r="F51" s="17"/>
      <c r="G51" s="20">
        <f>ROUND(SUMIF(L38:L51,"=s",G38:G51),2)</f>
        <v>834.55</v>
      </c>
      <c r="H51" s="17"/>
      <c r="I51" s="47">
        <f>ROUND(SUMIF(L38:L51,"=s",I38:I51),2)</f>
        <v>3677.17</v>
      </c>
      <c r="J51" s="21">
        <f t="shared" si="3"/>
        <v>4.406</v>
      </c>
      <c r="K51" s="17"/>
      <c r="L51" s="1" t="s">
        <v>59</v>
      </c>
    </row>
    <row r="53" spans="1:11" ht="10.5">
      <c r="A53" s="9"/>
      <c r="B53" s="10" t="s">
        <v>97</v>
      </c>
      <c r="C53" s="9"/>
      <c r="D53" s="9"/>
      <c r="E53" s="9"/>
      <c r="F53" s="9"/>
      <c r="G53" s="9"/>
      <c r="H53" s="9"/>
      <c r="I53" s="9"/>
      <c r="J53" s="9"/>
      <c r="K53" s="9"/>
    </row>
    <row r="55" spans="1:13" ht="21">
      <c r="A55" s="11" t="s">
        <v>98</v>
      </c>
      <c r="B55" s="12" t="s">
        <v>99</v>
      </c>
      <c r="C55" s="12" t="s">
        <v>100</v>
      </c>
      <c r="D55" s="13" t="s">
        <v>96</v>
      </c>
      <c r="E55" s="14">
        <v>0.0062</v>
      </c>
      <c r="F55" s="16">
        <v>7090</v>
      </c>
      <c r="G55" s="16">
        <f aca="true" t="shared" si="4" ref="G55:G86">ROUND(IF(E55="",0,E55)*IF(F55="",0,F55),2)</f>
        <v>43.96</v>
      </c>
      <c r="H55" s="16">
        <v>30500</v>
      </c>
      <c r="I55" s="16">
        <f aca="true" t="shared" si="5" ref="I55:I86">ROUND(IF(E55="",0,E55)*IF(H55="",0,H55),2)</f>
        <v>189.1</v>
      </c>
      <c r="J55" s="15">
        <f aca="true" t="shared" si="6" ref="J55:J86">IF(G55=0,0,ROUND(I55/G55,3))</f>
        <v>4.302</v>
      </c>
      <c r="K55" s="11" t="s">
        <v>101</v>
      </c>
      <c r="L55" s="1" t="s">
        <v>29</v>
      </c>
      <c r="M55" s="1" t="s">
        <v>102</v>
      </c>
    </row>
    <row r="56" spans="1:13" ht="10.5">
      <c r="A56" s="11" t="s">
        <v>103</v>
      </c>
      <c r="B56" s="12" t="s">
        <v>104</v>
      </c>
      <c r="C56" s="12" t="s">
        <v>105</v>
      </c>
      <c r="D56" s="13" t="s">
        <v>106</v>
      </c>
      <c r="E56" s="14">
        <v>1.1912</v>
      </c>
      <c r="F56" s="16">
        <v>6.2</v>
      </c>
      <c r="G56" s="16">
        <f t="shared" si="4"/>
        <v>7.39</v>
      </c>
      <c r="H56" s="16">
        <v>35.53</v>
      </c>
      <c r="I56" s="16">
        <f t="shared" si="5"/>
        <v>42.32</v>
      </c>
      <c r="J56" s="15">
        <f t="shared" si="6"/>
        <v>5.727</v>
      </c>
      <c r="K56" s="11" t="s">
        <v>107</v>
      </c>
      <c r="L56" s="1" t="s">
        <v>29</v>
      </c>
      <c r="M56" s="1" t="s">
        <v>102</v>
      </c>
    </row>
    <row r="57" spans="1:13" ht="21">
      <c r="A57" s="11" t="s">
        <v>108</v>
      </c>
      <c r="B57" s="12" t="s">
        <v>109</v>
      </c>
      <c r="C57" s="12" t="s">
        <v>110</v>
      </c>
      <c r="D57" s="13" t="s">
        <v>96</v>
      </c>
      <c r="E57" s="14">
        <v>0.000166</v>
      </c>
      <c r="F57" s="16">
        <v>18320</v>
      </c>
      <c r="G57" s="16">
        <f t="shared" si="4"/>
        <v>3.04</v>
      </c>
      <c r="H57" s="16">
        <v>37405.08</v>
      </c>
      <c r="I57" s="16">
        <f t="shared" si="5"/>
        <v>6.21</v>
      </c>
      <c r="J57" s="15">
        <f t="shared" si="6"/>
        <v>2.043</v>
      </c>
      <c r="K57" s="11" t="s">
        <v>111</v>
      </c>
      <c r="L57" s="1" t="s">
        <v>29</v>
      </c>
      <c r="M57" s="1" t="s">
        <v>102</v>
      </c>
    </row>
    <row r="58" spans="1:13" ht="21">
      <c r="A58" s="11" t="s">
        <v>112</v>
      </c>
      <c r="B58" s="12" t="s">
        <v>113</v>
      </c>
      <c r="C58" s="12" t="s">
        <v>114</v>
      </c>
      <c r="D58" s="13" t="s">
        <v>96</v>
      </c>
      <c r="E58" s="14">
        <v>0.0148495</v>
      </c>
      <c r="F58" s="16">
        <v>6640</v>
      </c>
      <c r="G58" s="16">
        <f t="shared" si="4"/>
        <v>98.6</v>
      </c>
      <c r="H58" s="16">
        <v>28644.07</v>
      </c>
      <c r="I58" s="16">
        <f t="shared" si="5"/>
        <v>425.35</v>
      </c>
      <c r="J58" s="15">
        <f t="shared" si="6"/>
        <v>4.314</v>
      </c>
      <c r="K58" s="11" t="s">
        <v>115</v>
      </c>
      <c r="L58" s="1" t="s">
        <v>29</v>
      </c>
      <c r="M58" s="1" t="s">
        <v>102</v>
      </c>
    </row>
    <row r="59" spans="1:13" ht="10.5">
      <c r="A59" s="11" t="s">
        <v>116</v>
      </c>
      <c r="B59" s="12" t="s">
        <v>117</v>
      </c>
      <c r="C59" s="12" t="s">
        <v>118</v>
      </c>
      <c r="D59" s="13" t="s">
        <v>96</v>
      </c>
      <c r="E59" s="14">
        <v>9.96E-05</v>
      </c>
      <c r="F59" s="16">
        <v>30040</v>
      </c>
      <c r="G59" s="16">
        <f t="shared" si="4"/>
        <v>2.99</v>
      </c>
      <c r="H59" s="16">
        <v>52238.56</v>
      </c>
      <c r="I59" s="16">
        <f t="shared" si="5"/>
        <v>5.2</v>
      </c>
      <c r="J59" s="15">
        <f t="shared" si="6"/>
        <v>1.739</v>
      </c>
      <c r="K59" s="11" t="s">
        <v>119</v>
      </c>
      <c r="L59" s="1" t="s">
        <v>29</v>
      </c>
      <c r="M59" s="1" t="s">
        <v>102</v>
      </c>
    </row>
    <row r="60" spans="1:13" ht="21">
      <c r="A60" s="11" t="s">
        <v>120</v>
      </c>
      <c r="B60" s="12" t="s">
        <v>121</v>
      </c>
      <c r="C60" s="12" t="s">
        <v>122</v>
      </c>
      <c r="D60" s="13" t="s">
        <v>96</v>
      </c>
      <c r="E60" s="14">
        <v>9E-05</v>
      </c>
      <c r="F60" s="16">
        <v>10580</v>
      </c>
      <c r="G60" s="16">
        <f t="shared" si="4"/>
        <v>0.95</v>
      </c>
      <c r="H60" s="16">
        <v>34900</v>
      </c>
      <c r="I60" s="16">
        <f t="shared" si="5"/>
        <v>3.14</v>
      </c>
      <c r="J60" s="15">
        <f t="shared" si="6"/>
        <v>3.305</v>
      </c>
      <c r="K60" s="11" t="s">
        <v>123</v>
      </c>
      <c r="L60" s="1" t="s">
        <v>29</v>
      </c>
      <c r="M60" s="1" t="s">
        <v>102</v>
      </c>
    </row>
    <row r="61" spans="1:13" ht="31.5">
      <c r="A61" s="11" t="s">
        <v>124</v>
      </c>
      <c r="B61" s="12" t="s">
        <v>125</v>
      </c>
      <c r="C61" s="12" t="s">
        <v>126</v>
      </c>
      <c r="D61" s="13" t="s">
        <v>96</v>
      </c>
      <c r="E61" s="14">
        <v>0.0003286</v>
      </c>
      <c r="F61" s="16">
        <v>17400</v>
      </c>
      <c r="G61" s="16">
        <f t="shared" si="4"/>
        <v>5.72</v>
      </c>
      <c r="H61" s="16">
        <v>31400</v>
      </c>
      <c r="I61" s="16">
        <f t="shared" si="5"/>
        <v>10.32</v>
      </c>
      <c r="J61" s="15">
        <f t="shared" si="6"/>
        <v>1.804</v>
      </c>
      <c r="K61" s="11" t="s">
        <v>127</v>
      </c>
      <c r="L61" s="1" t="s">
        <v>29</v>
      </c>
      <c r="M61" s="1" t="s">
        <v>102</v>
      </c>
    </row>
    <row r="62" spans="1:13" ht="21">
      <c r="A62" s="11" t="s">
        <v>128</v>
      </c>
      <c r="B62" s="12" t="s">
        <v>129</v>
      </c>
      <c r="C62" s="12" t="s">
        <v>130</v>
      </c>
      <c r="D62" s="13" t="s">
        <v>96</v>
      </c>
      <c r="E62" s="14">
        <v>0.0006262</v>
      </c>
      <c r="F62" s="16">
        <v>16240</v>
      </c>
      <c r="G62" s="16">
        <f t="shared" si="4"/>
        <v>10.17</v>
      </c>
      <c r="H62" s="16">
        <v>30500</v>
      </c>
      <c r="I62" s="16">
        <f t="shared" si="5"/>
        <v>19.1</v>
      </c>
      <c r="J62" s="15">
        <f t="shared" si="6"/>
        <v>1.878</v>
      </c>
      <c r="K62" s="11" t="s">
        <v>131</v>
      </c>
      <c r="L62" s="1" t="s">
        <v>29</v>
      </c>
      <c r="M62" s="1" t="s">
        <v>102</v>
      </c>
    </row>
    <row r="63" spans="1:13" ht="10.5">
      <c r="A63" s="11" t="s">
        <v>132</v>
      </c>
      <c r="B63" s="12" t="s">
        <v>133</v>
      </c>
      <c r="C63" s="12" t="s">
        <v>134</v>
      </c>
      <c r="D63" s="13" t="s">
        <v>96</v>
      </c>
      <c r="E63" s="14">
        <v>0.000442</v>
      </c>
      <c r="F63" s="16">
        <v>10580</v>
      </c>
      <c r="G63" s="16">
        <f t="shared" si="4"/>
        <v>4.68</v>
      </c>
      <c r="H63" s="16">
        <v>38813.56</v>
      </c>
      <c r="I63" s="16">
        <f t="shared" si="5"/>
        <v>17.16</v>
      </c>
      <c r="J63" s="15">
        <f t="shared" si="6"/>
        <v>3.667</v>
      </c>
      <c r="K63" s="11" t="s">
        <v>135</v>
      </c>
      <c r="L63" s="1" t="s">
        <v>29</v>
      </c>
      <c r="M63" s="1" t="s">
        <v>102</v>
      </c>
    </row>
    <row r="64" spans="1:13" ht="10.5">
      <c r="A64" s="11" t="s">
        <v>136</v>
      </c>
      <c r="B64" s="12" t="s">
        <v>137</v>
      </c>
      <c r="C64" s="12" t="s">
        <v>138</v>
      </c>
      <c r="D64" s="13" t="s">
        <v>96</v>
      </c>
      <c r="E64" s="14">
        <v>0.01254</v>
      </c>
      <c r="F64" s="16">
        <v>10660</v>
      </c>
      <c r="G64" s="16">
        <f t="shared" si="4"/>
        <v>133.68</v>
      </c>
      <c r="H64" s="16">
        <v>50296.61</v>
      </c>
      <c r="I64" s="16">
        <f t="shared" si="5"/>
        <v>630.72</v>
      </c>
      <c r="J64" s="15">
        <f t="shared" si="6"/>
        <v>4.718</v>
      </c>
      <c r="K64" s="11" t="s">
        <v>139</v>
      </c>
      <c r="L64" s="1" t="s">
        <v>29</v>
      </c>
      <c r="M64" s="1" t="s">
        <v>102</v>
      </c>
    </row>
    <row r="65" spans="1:13" ht="10.5">
      <c r="A65" s="11" t="s">
        <v>140</v>
      </c>
      <c r="B65" s="12" t="s">
        <v>141</v>
      </c>
      <c r="C65" s="12" t="s">
        <v>142</v>
      </c>
      <c r="D65" s="13" t="s">
        <v>143</v>
      </c>
      <c r="E65" s="14">
        <v>0.007744</v>
      </c>
      <c r="F65" s="16">
        <v>5</v>
      </c>
      <c r="G65" s="16">
        <f t="shared" si="4"/>
        <v>0.04</v>
      </c>
      <c r="H65" s="16">
        <v>17.8</v>
      </c>
      <c r="I65" s="16">
        <f t="shared" si="5"/>
        <v>0.14</v>
      </c>
      <c r="J65" s="15">
        <f t="shared" si="6"/>
        <v>3.5</v>
      </c>
      <c r="K65" s="11" t="s">
        <v>144</v>
      </c>
      <c r="L65" s="1" t="s">
        <v>29</v>
      </c>
      <c r="M65" s="1" t="s">
        <v>102</v>
      </c>
    </row>
    <row r="66" spans="1:13" ht="42">
      <c r="A66" s="11" t="s">
        <v>145</v>
      </c>
      <c r="B66" s="12" t="s">
        <v>146</v>
      </c>
      <c r="C66" s="12" t="s">
        <v>147</v>
      </c>
      <c r="D66" s="13" t="s">
        <v>106</v>
      </c>
      <c r="E66" s="14">
        <v>0.3126</v>
      </c>
      <c r="F66" s="16">
        <v>101</v>
      </c>
      <c r="G66" s="16">
        <f t="shared" si="4"/>
        <v>31.57</v>
      </c>
      <c r="H66" s="16">
        <v>228.64</v>
      </c>
      <c r="I66" s="16">
        <f t="shared" si="5"/>
        <v>71.47</v>
      </c>
      <c r="J66" s="15">
        <f t="shared" si="6"/>
        <v>2.264</v>
      </c>
      <c r="K66" s="11" t="s">
        <v>148</v>
      </c>
      <c r="L66" s="1" t="s">
        <v>29</v>
      </c>
      <c r="M66" s="1" t="s">
        <v>102</v>
      </c>
    </row>
    <row r="67" spans="1:13" ht="10.5">
      <c r="A67" s="11" t="s">
        <v>149</v>
      </c>
      <c r="B67" s="12" t="s">
        <v>150</v>
      </c>
      <c r="C67" s="12" t="s">
        <v>151</v>
      </c>
      <c r="D67" s="13" t="s">
        <v>143</v>
      </c>
      <c r="E67" s="14">
        <v>0.0676</v>
      </c>
      <c r="F67" s="16">
        <v>42.4</v>
      </c>
      <c r="G67" s="16">
        <f t="shared" si="4"/>
        <v>2.87</v>
      </c>
      <c r="H67" s="16">
        <v>69.49</v>
      </c>
      <c r="I67" s="16">
        <f t="shared" si="5"/>
        <v>4.7</v>
      </c>
      <c r="J67" s="15">
        <f t="shared" si="6"/>
        <v>1.638</v>
      </c>
      <c r="K67" s="11" t="s">
        <v>152</v>
      </c>
      <c r="L67" s="1" t="s">
        <v>29</v>
      </c>
      <c r="M67" s="1" t="s">
        <v>102</v>
      </c>
    </row>
    <row r="68" spans="1:13" ht="10.5">
      <c r="A68" s="11" t="s">
        <v>153</v>
      </c>
      <c r="B68" s="12" t="s">
        <v>154</v>
      </c>
      <c r="C68" s="12" t="s">
        <v>155</v>
      </c>
      <c r="D68" s="13" t="s">
        <v>96</v>
      </c>
      <c r="E68" s="14">
        <v>2.48E-05</v>
      </c>
      <c r="F68" s="16">
        <v>28880</v>
      </c>
      <c r="G68" s="16">
        <f t="shared" si="4"/>
        <v>0.72</v>
      </c>
      <c r="H68" s="16">
        <v>82019.2</v>
      </c>
      <c r="I68" s="16">
        <f t="shared" si="5"/>
        <v>2.03</v>
      </c>
      <c r="J68" s="15">
        <f t="shared" si="6"/>
        <v>2.819</v>
      </c>
      <c r="K68" s="11"/>
      <c r="L68" s="1" t="s">
        <v>29</v>
      </c>
      <c r="M68" s="1" t="s">
        <v>102</v>
      </c>
    </row>
    <row r="69" spans="1:13" ht="10.5">
      <c r="A69" s="11" t="s">
        <v>156</v>
      </c>
      <c r="B69" s="12" t="s">
        <v>157</v>
      </c>
      <c r="C69" s="12" t="s">
        <v>158</v>
      </c>
      <c r="D69" s="13" t="s">
        <v>143</v>
      </c>
      <c r="E69" s="14">
        <v>0.034</v>
      </c>
      <c r="F69" s="16">
        <v>7.02</v>
      </c>
      <c r="G69" s="16">
        <f t="shared" si="4"/>
        <v>0.24</v>
      </c>
      <c r="H69" s="16">
        <v>25.42</v>
      </c>
      <c r="I69" s="16">
        <f t="shared" si="5"/>
        <v>0.86</v>
      </c>
      <c r="J69" s="15">
        <f t="shared" si="6"/>
        <v>3.583</v>
      </c>
      <c r="K69" s="11" t="s">
        <v>159</v>
      </c>
      <c r="L69" s="1" t="s">
        <v>29</v>
      </c>
      <c r="M69" s="1" t="s">
        <v>102</v>
      </c>
    </row>
    <row r="70" spans="1:13" ht="10.5">
      <c r="A70" s="11" t="s">
        <v>160</v>
      </c>
      <c r="B70" s="12" t="s">
        <v>161</v>
      </c>
      <c r="C70" s="12" t="s">
        <v>162</v>
      </c>
      <c r="D70" s="13" t="s">
        <v>96</v>
      </c>
      <c r="E70" s="14">
        <v>0.0042</v>
      </c>
      <c r="F70" s="16">
        <v>15730</v>
      </c>
      <c r="G70" s="16">
        <f t="shared" si="4"/>
        <v>66.07</v>
      </c>
      <c r="H70" s="16">
        <v>27576.27</v>
      </c>
      <c r="I70" s="16">
        <f t="shared" si="5"/>
        <v>115.82</v>
      </c>
      <c r="J70" s="15">
        <f t="shared" si="6"/>
        <v>1.753</v>
      </c>
      <c r="K70" s="11" t="s">
        <v>163</v>
      </c>
      <c r="L70" s="1" t="s">
        <v>29</v>
      </c>
      <c r="M70" s="1" t="s">
        <v>102</v>
      </c>
    </row>
    <row r="71" spans="1:13" ht="21">
      <c r="A71" s="11" t="s">
        <v>164</v>
      </c>
      <c r="B71" s="12" t="s">
        <v>165</v>
      </c>
      <c r="C71" s="12" t="s">
        <v>166</v>
      </c>
      <c r="D71" s="13" t="s">
        <v>96</v>
      </c>
      <c r="E71" s="14">
        <v>0.01643</v>
      </c>
      <c r="F71" s="16">
        <v>11200</v>
      </c>
      <c r="G71" s="16">
        <f t="shared" si="4"/>
        <v>184.02</v>
      </c>
      <c r="H71" s="16">
        <v>30064.97</v>
      </c>
      <c r="I71" s="16">
        <f t="shared" si="5"/>
        <v>493.97</v>
      </c>
      <c r="J71" s="15">
        <f t="shared" si="6"/>
        <v>2.684</v>
      </c>
      <c r="K71" s="11" t="s">
        <v>167</v>
      </c>
      <c r="L71" s="1" t="s">
        <v>29</v>
      </c>
      <c r="M71" s="1" t="s">
        <v>102</v>
      </c>
    </row>
    <row r="72" spans="1:13" ht="42">
      <c r="A72" s="11" t="s">
        <v>168</v>
      </c>
      <c r="B72" s="12" t="s">
        <v>169</v>
      </c>
      <c r="C72" s="12" t="s">
        <v>170</v>
      </c>
      <c r="D72" s="13" t="s">
        <v>171</v>
      </c>
      <c r="E72" s="14">
        <v>3.2</v>
      </c>
      <c r="F72" s="16">
        <v>45.5</v>
      </c>
      <c r="G72" s="16">
        <f t="shared" si="4"/>
        <v>145.6</v>
      </c>
      <c r="H72" s="16">
        <v>102.79</v>
      </c>
      <c r="I72" s="16">
        <f t="shared" si="5"/>
        <v>328.93</v>
      </c>
      <c r="J72" s="15">
        <f t="shared" si="6"/>
        <v>2.259</v>
      </c>
      <c r="K72" s="11" t="s">
        <v>172</v>
      </c>
      <c r="L72" s="1" t="s">
        <v>29</v>
      </c>
      <c r="M72" s="1" t="s">
        <v>102</v>
      </c>
    </row>
    <row r="73" spans="1:13" ht="105">
      <c r="A73" s="11" t="s">
        <v>173</v>
      </c>
      <c r="B73" s="12" t="s">
        <v>174</v>
      </c>
      <c r="C73" s="12" t="s">
        <v>175</v>
      </c>
      <c r="D73" s="13" t="s">
        <v>171</v>
      </c>
      <c r="E73" s="14">
        <v>0.8</v>
      </c>
      <c r="F73" s="16">
        <v>77</v>
      </c>
      <c r="G73" s="16">
        <f t="shared" si="4"/>
        <v>61.6</v>
      </c>
      <c r="H73" s="16">
        <v>328.64</v>
      </c>
      <c r="I73" s="16">
        <f t="shared" si="5"/>
        <v>262.91</v>
      </c>
      <c r="J73" s="15">
        <f t="shared" si="6"/>
        <v>4.268</v>
      </c>
      <c r="K73" s="11" t="s">
        <v>176</v>
      </c>
      <c r="L73" s="1" t="s">
        <v>29</v>
      </c>
      <c r="M73" s="1" t="s">
        <v>102</v>
      </c>
    </row>
    <row r="74" spans="1:13" ht="21">
      <c r="A74" s="11" t="s">
        <v>177</v>
      </c>
      <c r="B74" s="12" t="s">
        <v>178</v>
      </c>
      <c r="C74" s="12" t="s">
        <v>179</v>
      </c>
      <c r="D74" s="13" t="s">
        <v>180</v>
      </c>
      <c r="E74" s="14">
        <v>0.021</v>
      </c>
      <c r="F74" s="16">
        <v>27740</v>
      </c>
      <c r="G74" s="16">
        <f t="shared" si="4"/>
        <v>582.54</v>
      </c>
      <c r="H74" s="16">
        <v>54810</v>
      </c>
      <c r="I74" s="16">
        <f t="shared" si="5"/>
        <v>1151.01</v>
      </c>
      <c r="J74" s="15">
        <f t="shared" si="6"/>
        <v>1.976</v>
      </c>
      <c r="K74" s="11" t="s">
        <v>181</v>
      </c>
      <c r="L74" s="1" t="s">
        <v>29</v>
      </c>
      <c r="M74" s="1" t="s">
        <v>102</v>
      </c>
    </row>
    <row r="75" spans="1:13" ht="21">
      <c r="A75" s="11" t="s">
        <v>182</v>
      </c>
      <c r="B75" s="12" t="s">
        <v>183</v>
      </c>
      <c r="C75" s="12" t="s">
        <v>184</v>
      </c>
      <c r="D75" s="13" t="s">
        <v>106</v>
      </c>
      <c r="E75" s="14">
        <v>0.9548</v>
      </c>
      <c r="F75" s="16">
        <v>501</v>
      </c>
      <c r="G75" s="16">
        <f t="shared" si="4"/>
        <v>478.35</v>
      </c>
      <c r="H75" s="16">
        <v>1136.86</v>
      </c>
      <c r="I75" s="16">
        <f t="shared" si="5"/>
        <v>1085.47</v>
      </c>
      <c r="J75" s="15">
        <f t="shared" si="6"/>
        <v>2.269</v>
      </c>
      <c r="K75" s="11" t="s">
        <v>185</v>
      </c>
      <c r="L75" s="1" t="s">
        <v>29</v>
      </c>
      <c r="M75" s="1" t="s">
        <v>102</v>
      </c>
    </row>
    <row r="76" spans="1:13" ht="21">
      <c r="A76" s="11" t="s">
        <v>186</v>
      </c>
      <c r="B76" s="12" t="s">
        <v>187</v>
      </c>
      <c r="C76" s="12" t="s">
        <v>188</v>
      </c>
      <c r="D76" s="13" t="s">
        <v>189</v>
      </c>
      <c r="E76" s="14">
        <v>1.36648</v>
      </c>
      <c r="F76" s="16">
        <v>16.3</v>
      </c>
      <c r="G76" s="16">
        <f t="shared" si="4"/>
        <v>22.27</v>
      </c>
      <c r="H76" s="16">
        <v>33.47</v>
      </c>
      <c r="I76" s="16">
        <f t="shared" si="5"/>
        <v>45.74</v>
      </c>
      <c r="J76" s="15">
        <f t="shared" si="6"/>
        <v>2.054</v>
      </c>
      <c r="K76" s="11" t="s">
        <v>190</v>
      </c>
      <c r="L76" s="1" t="s">
        <v>29</v>
      </c>
      <c r="M76" s="1" t="s">
        <v>102</v>
      </c>
    </row>
    <row r="77" spans="1:13" ht="10.5">
      <c r="A77" s="11" t="s">
        <v>191</v>
      </c>
      <c r="B77" s="12" t="s">
        <v>192</v>
      </c>
      <c r="C77" s="12" t="s">
        <v>193</v>
      </c>
      <c r="D77" s="13" t="s">
        <v>96</v>
      </c>
      <c r="E77" s="14">
        <v>0.00153</v>
      </c>
      <c r="F77" s="16">
        <v>13990</v>
      </c>
      <c r="G77" s="16">
        <f t="shared" si="4"/>
        <v>21.4</v>
      </c>
      <c r="H77" s="16">
        <v>31864.4</v>
      </c>
      <c r="I77" s="16">
        <f t="shared" si="5"/>
        <v>48.75</v>
      </c>
      <c r="J77" s="15">
        <f t="shared" si="6"/>
        <v>2.278</v>
      </c>
      <c r="K77" s="11" t="s">
        <v>194</v>
      </c>
      <c r="L77" s="1" t="s">
        <v>29</v>
      </c>
      <c r="M77" s="1" t="s">
        <v>102</v>
      </c>
    </row>
    <row r="78" spans="1:13" ht="21">
      <c r="A78" s="11" t="s">
        <v>195</v>
      </c>
      <c r="B78" s="12" t="s">
        <v>196</v>
      </c>
      <c r="C78" s="12" t="s">
        <v>197</v>
      </c>
      <c r="D78" s="13" t="s">
        <v>96</v>
      </c>
      <c r="E78" s="14">
        <v>0.01197</v>
      </c>
      <c r="F78" s="16">
        <v>12670</v>
      </c>
      <c r="G78" s="16">
        <f t="shared" si="4"/>
        <v>151.66</v>
      </c>
      <c r="H78" s="16">
        <v>52200</v>
      </c>
      <c r="I78" s="16">
        <f t="shared" si="5"/>
        <v>624.83</v>
      </c>
      <c r="J78" s="15">
        <f t="shared" si="6"/>
        <v>4.12</v>
      </c>
      <c r="K78" s="11" t="s">
        <v>198</v>
      </c>
      <c r="L78" s="1" t="s">
        <v>29</v>
      </c>
      <c r="M78" s="1" t="s">
        <v>102</v>
      </c>
    </row>
    <row r="79" spans="1:13" ht="21">
      <c r="A79" s="11" t="s">
        <v>199</v>
      </c>
      <c r="B79" s="12" t="s">
        <v>200</v>
      </c>
      <c r="C79" s="12" t="s">
        <v>201</v>
      </c>
      <c r="D79" s="13" t="s">
        <v>96</v>
      </c>
      <c r="E79" s="14">
        <v>0.03237</v>
      </c>
      <c r="F79" s="16">
        <v>20910</v>
      </c>
      <c r="G79" s="16">
        <f t="shared" si="4"/>
        <v>676.86</v>
      </c>
      <c r="H79" s="16">
        <v>43813.56</v>
      </c>
      <c r="I79" s="16">
        <f t="shared" si="5"/>
        <v>1418.24</v>
      </c>
      <c r="J79" s="15">
        <f t="shared" si="6"/>
        <v>2.095</v>
      </c>
      <c r="K79" s="11" t="s">
        <v>202</v>
      </c>
      <c r="L79" s="1" t="s">
        <v>29</v>
      </c>
      <c r="M79" s="1" t="s">
        <v>102</v>
      </c>
    </row>
    <row r="80" spans="1:13" ht="21">
      <c r="A80" s="11" t="s">
        <v>203</v>
      </c>
      <c r="B80" s="12" t="s">
        <v>204</v>
      </c>
      <c r="C80" s="12" t="s">
        <v>205</v>
      </c>
      <c r="D80" s="13" t="s">
        <v>96</v>
      </c>
      <c r="E80" s="14">
        <v>0.01008</v>
      </c>
      <c r="F80" s="16">
        <v>19880</v>
      </c>
      <c r="G80" s="16">
        <f t="shared" si="4"/>
        <v>200.39</v>
      </c>
      <c r="H80" s="16">
        <v>45700</v>
      </c>
      <c r="I80" s="16">
        <f t="shared" si="5"/>
        <v>460.66</v>
      </c>
      <c r="J80" s="15">
        <f t="shared" si="6"/>
        <v>2.299</v>
      </c>
      <c r="K80" s="11" t="s">
        <v>206</v>
      </c>
      <c r="L80" s="1" t="s">
        <v>29</v>
      </c>
      <c r="M80" s="1" t="s">
        <v>102</v>
      </c>
    </row>
    <row r="81" spans="1:13" ht="31.5">
      <c r="A81" s="11" t="s">
        <v>207</v>
      </c>
      <c r="B81" s="12" t="s">
        <v>208</v>
      </c>
      <c r="C81" s="12" t="s">
        <v>209</v>
      </c>
      <c r="D81" s="13" t="s">
        <v>210</v>
      </c>
      <c r="E81" s="14">
        <v>20</v>
      </c>
      <c r="F81" s="16">
        <v>60.7</v>
      </c>
      <c r="G81" s="16">
        <f t="shared" si="4"/>
        <v>1214</v>
      </c>
      <c r="H81" s="16">
        <v>153.9</v>
      </c>
      <c r="I81" s="16">
        <f t="shared" si="5"/>
        <v>3078</v>
      </c>
      <c r="J81" s="15">
        <f t="shared" si="6"/>
        <v>2.535</v>
      </c>
      <c r="K81" s="11" t="s">
        <v>211</v>
      </c>
      <c r="L81" s="1" t="s">
        <v>29</v>
      </c>
      <c r="M81" s="1" t="s">
        <v>102</v>
      </c>
    </row>
    <row r="82" spans="1:13" ht="31.5">
      <c r="A82" s="11" t="s">
        <v>212</v>
      </c>
      <c r="B82" s="12" t="s">
        <v>213</v>
      </c>
      <c r="C82" s="12" t="s">
        <v>214</v>
      </c>
      <c r="D82" s="13" t="s">
        <v>210</v>
      </c>
      <c r="E82" s="14">
        <v>10</v>
      </c>
      <c r="F82" s="16">
        <v>83</v>
      </c>
      <c r="G82" s="16">
        <f t="shared" si="4"/>
        <v>830</v>
      </c>
      <c r="H82" s="16">
        <v>194.91</v>
      </c>
      <c r="I82" s="16">
        <f t="shared" si="5"/>
        <v>1949.1</v>
      </c>
      <c r="J82" s="15">
        <f t="shared" si="6"/>
        <v>2.348</v>
      </c>
      <c r="K82" s="11" t="s">
        <v>215</v>
      </c>
      <c r="L82" s="1" t="s">
        <v>29</v>
      </c>
      <c r="M82" s="1" t="s">
        <v>102</v>
      </c>
    </row>
    <row r="83" spans="1:13" ht="31.5">
      <c r="A83" s="11" t="s">
        <v>216</v>
      </c>
      <c r="B83" s="12" t="s">
        <v>217</v>
      </c>
      <c r="C83" s="12" t="s">
        <v>218</v>
      </c>
      <c r="D83" s="13" t="s">
        <v>210</v>
      </c>
      <c r="E83" s="14">
        <v>4</v>
      </c>
      <c r="F83" s="16">
        <v>176</v>
      </c>
      <c r="G83" s="16">
        <f t="shared" si="4"/>
        <v>704</v>
      </c>
      <c r="H83" s="16">
        <v>442.09</v>
      </c>
      <c r="I83" s="16">
        <f t="shared" si="5"/>
        <v>1768.36</v>
      </c>
      <c r="J83" s="15">
        <f t="shared" si="6"/>
        <v>2.512</v>
      </c>
      <c r="K83" s="11" t="s">
        <v>219</v>
      </c>
      <c r="L83" s="1" t="s">
        <v>29</v>
      </c>
      <c r="M83" s="1" t="s">
        <v>102</v>
      </c>
    </row>
    <row r="84" spans="1:13" ht="31.5">
      <c r="A84" s="11" t="s">
        <v>220</v>
      </c>
      <c r="B84" s="12" t="s">
        <v>221</v>
      </c>
      <c r="C84" s="12" t="s">
        <v>222</v>
      </c>
      <c r="D84" s="13" t="s">
        <v>210</v>
      </c>
      <c r="E84" s="14">
        <v>2</v>
      </c>
      <c r="F84" s="16">
        <v>90.5</v>
      </c>
      <c r="G84" s="16">
        <f t="shared" si="4"/>
        <v>181</v>
      </c>
      <c r="H84" s="16">
        <v>285.33</v>
      </c>
      <c r="I84" s="16">
        <f t="shared" si="5"/>
        <v>570.66</v>
      </c>
      <c r="J84" s="15">
        <f t="shared" si="6"/>
        <v>3.153</v>
      </c>
      <c r="K84" s="11" t="s">
        <v>223</v>
      </c>
      <c r="L84" s="1" t="s">
        <v>29</v>
      </c>
      <c r="M84" s="1" t="s">
        <v>102</v>
      </c>
    </row>
    <row r="85" spans="1:13" ht="31.5">
      <c r="A85" s="11" t="s">
        <v>224</v>
      </c>
      <c r="B85" s="12" t="s">
        <v>225</v>
      </c>
      <c r="C85" s="12" t="s">
        <v>226</v>
      </c>
      <c r="D85" s="13" t="s">
        <v>210</v>
      </c>
      <c r="E85" s="14">
        <v>4</v>
      </c>
      <c r="F85" s="16">
        <v>308</v>
      </c>
      <c r="G85" s="16">
        <f t="shared" si="4"/>
        <v>1232</v>
      </c>
      <c r="H85" s="16">
        <v>1101.69</v>
      </c>
      <c r="I85" s="16">
        <f t="shared" si="5"/>
        <v>4406.76</v>
      </c>
      <c r="J85" s="15">
        <f t="shared" si="6"/>
        <v>3.577</v>
      </c>
      <c r="K85" s="11" t="s">
        <v>227</v>
      </c>
      <c r="L85" s="1" t="s">
        <v>29</v>
      </c>
      <c r="M85" s="1" t="s">
        <v>102</v>
      </c>
    </row>
    <row r="86" spans="1:13" ht="31.5">
      <c r="A86" s="11" t="s">
        <v>228</v>
      </c>
      <c r="B86" s="12" t="s">
        <v>229</v>
      </c>
      <c r="C86" s="12" t="s">
        <v>230</v>
      </c>
      <c r="D86" s="13" t="s">
        <v>210</v>
      </c>
      <c r="E86" s="14">
        <v>1</v>
      </c>
      <c r="F86" s="16">
        <v>3580</v>
      </c>
      <c r="G86" s="16">
        <f t="shared" si="4"/>
        <v>3580</v>
      </c>
      <c r="H86" s="16">
        <v>16328.93</v>
      </c>
      <c r="I86" s="16">
        <f t="shared" si="5"/>
        <v>16328.93</v>
      </c>
      <c r="J86" s="15">
        <f t="shared" si="6"/>
        <v>4.561</v>
      </c>
      <c r="K86" s="11" t="s">
        <v>231</v>
      </c>
      <c r="L86" s="1" t="s">
        <v>29</v>
      </c>
      <c r="M86" s="1" t="s">
        <v>102</v>
      </c>
    </row>
    <row r="87" spans="1:13" ht="31.5">
      <c r="A87" s="11" t="s">
        <v>232</v>
      </c>
      <c r="B87" s="12" t="s">
        <v>233</v>
      </c>
      <c r="C87" s="12" t="s">
        <v>234</v>
      </c>
      <c r="D87" s="13" t="s">
        <v>210</v>
      </c>
      <c r="E87" s="14">
        <v>10</v>
      </c>
      <c r="F87" s="16">
        <v>327</v>
      </c>
      <c r="G87" s="16">
        <f aca="true" t="shared" si="7" ref="G87:G106">ROUND(IF(E87="",0,E87)*IF(F87="",0,F87),2)</f>
        <v>3270</v>
      </c>
      <c r="H87" s="16">
        <v>1201.27</v>
      </c>
      <c r="I87" s="16">
        <f aca="true" t="shared" si="8" ref="I87:I106">ROUND(IF(E87="",0,E87)*IF(H87="",0,H87),2)</f>
        <v>12012.7</v>
      </c>
      <c r="J87" s="15">
        <f aca="true" t="shared" si="9" ref="J87:J107">IF(G87=0,0,ROUND(I87/G87,3))</f>
        <v>3.674</v>
      </c>
      <c r="K87" s="11" t="s">
        <v>235</v>
      </c>
      <c r="L87" s="1" t="s">
        <v>29</v>
      </c>
      <c r="M87" s="1" t="s">
        <v>102</v>
      </c>
    </row>
    <row r="88" spans="1:13" ht="31.5">
      <c r="A88" s="11" t="s">
        <v>236</v>
      </c>
      <c r="B88" s="12" t="s">
        <v>237</v>
      </c>
      <c r="C88" s="12" t="s">
        <v>238</v>
      </c>
      <c r="D88" s="13" t="s">
        <v>210</v>
      </c>
      <c r="E88" s="14">
        <v>2</v>
      </c>
      <c r="F88" s="16">
        <v>437</v>
      </c>
      <c r="G88" s="16">
        <f t="shared" si="7"/>
        <v>874</v>
      </c>
      <c r="H88" s="16">
        <v>1863.14</v>
      </c>
      <c r="I88" s="16">
        <f t="shared" si="8"/>
        <v>3726.28</v>
      </c>
      <c r="J88" s="15">
        <f t="shared" si="9"/>
        <v>4.263</v>
      </c>
      <c r="K88" s="11" t="s">
        <v>239</v>
      </c>
      <c r="L88" s="1" t="s">
        <v>29</v>
      </c>
      <c r="M88" s="1" t="s">
        <v>102</v>
      </c>
    </row>
    <row r="89" spans="1:13" ht="31.5">
      <c r="A89" s="11" t="s">
        <v>240</v>
      </c>
      <c r="B89" s="12" t="s">
        <v>241</v>
      </c>
      <c r="C89" s="12" t="s">
        <v>242</v>
      </c>
      <c r="D89" s="13" t="s">
        <v>210</v>
      </c>
      <c r="E89" s="14">
        <v>2</v>
      </c>
      <c r="F89" s="16">
        <v>883</v>
      </c>
      <c r="G89" s="16">
        <f t="shared" si="7"/>
        <v>1766</v>
      </c>
      <c r="H89" s="16">
        <v>3050.85</v>
      </c>
      <c r="I89" s="16">
        <f t="shared" si="8"/>
        <v>6101.7</v>
      </c>
      <c r="J89" s="15">
        <f t="shared" si="9"/>
        <v>3.455</v>
      </c>
      <c r="K89" s="11" t="s">
        <v>243</v>
      </c>
      <c r="L89" s="1" t="s">
        <v>29</v>
      </c>
      <c r="M89" s="1" t="s">
        <v>102</v>
      </c>
    </row>
    <row r="90" spans="1:13" ht="21">
      <c r="A90" s="11" t="s">
        <v>244</v>
      </c>
      <c r="B90" s="12" t="s">
        <v>245</v>
      </c>
      <c r="C90" s="12" t="s">
        <v>246</v>
      </c>
      <c r="D90" s="13" t="s">
        <v>247</v>
      </c>
      <c r="E90" s="14">
        <v>2</v>
      </c>
      <c r="F90" s="16">
        <v>185</v>
      </c>
      <c r="G90" s="16">
        <f t="shared" si="7"/>
        <v>370</v>
      </c>
      <c r="H90" s="16">
        <v>691.9</v>
      </c>
      <c r="I90" s="16">
        <f t="shared" si="8"/>
        <v>1383.8</v>
      </c>
      <c r="J90" s="15">
        <f t="shared" si="9"/>
        <v>3.74</v>
      </c>
      <c r="K90" s="11"/>
      <c r="L90" s="1" t="s">
        <v>29</v>
      </c>
      <c r="M90" s="1" t="s">
        <v>102</v>
      </c>
    </row>
    <row r="91" spans="1:13" ht="73.5">
      <c r="A91" s="11" t="s">
        <v>248</v>
      </c>
      <c r="B91" s="12" t="s">
        <v>249</v>
      </c>
      <c r="C91" s="12" t="s">
        <v>250</v>
      </c>
      <c r="D91" s="13" t="s">
        <v>171</v>
      </c>
      <c r="E91" s="14">
        <v>10</v>
      </c>
      <c r="F91" s="16">
        <v>14.7</v>
      </c>
      <c r="G91" s="16">
        <f t="shared" si="7"/>
        <v>147</v>
      </c>
      <c r="H91" s="16">
        <v>63.56</v>
      </c>
      <c r="I91" s="16">
        <f t="shared" si="8"/>
        <v>635.6</v>
      </c>
      <c r="J91" s="15">
        <f t="shared" si="9"/>
        <v>4.324</v>
      </c>
      <c r="K91" s="11" t="s">
        <v>251</v>
      </c>
      <c r="L91" s="1" t="s">
        <v>29</v>
      </c>
      <c r="M91" s="1" t="s">
        <v>102</v>
      </c>
    </row>
    <row r="92" spans="1:13" ht="31.5">
      <c r="A92" s="11" t="s">
        <v>252</v>
      </c>
      <c r="B92" s="12" t="s">
        <v>253</v>
      </c>
      <c r="C92" s="12" t="s">
        <v>254</v>
      </c>
      <c r="D92" s="13" t="s">
        <v>171</v>
      </c>
      <c r="E92" s="14">
        <v>14</v>
      </c>
      <c r="F92" s="16">
        <v>74.2</v>
      </c>
      <c r="G92" s="16">
        <f t="shared" si="7"/>
        <v>1038.8</v>
      </c>
      <c r="H92" s="16">
        <v>281.14</v>
      </c>
      <c r="I92" s="16">
        <f t="shared" si="8"/>
        <v>3935.96</v>
      </c>
      <c r="J92" s="15">
        <f t="shared" si="9"/>
        <v>3.789</v>
      </c>
      <c r="K92" s="11" t="s">
        <v>172</v>
      </c>
      <c r="L92" s="1" t="s">
        <v>29</v>
      </c>
      <c r="M92" s="1" t="s">
        <v>102</v>
      </c>
    </row>
    <row r="93" spans="1:13" ht="31.5">
      <c r="A93" s="11" t="s">
        <v>255</v>
      </c>
      <c r="B93" s="12" t="s">
        <v>256</v>
      </c>
      <c r="C93" s="12" t="s">
        <v>257</v>
      </c>
      <c r="D93" s="13" t="s">
        <v>210</v>
      </c>
      <c r="E93" s="14">
        <v>8</v>
      </c>
      <c r="F93" s="16">
        <v>59.5</v>
      </c>
      <c r="G93" s="16">
        <f t="shared" si="7"/>
        <v>476</v>
      </c>
      <c r="H93" s="16">
        <v>218.48</v>
      </c>
      <c r="I93" s="16">
        <f t="shared" si="8"/>
        <v>1747.84</v>
      </c>
      <c r="J93" s="15">
        <f t="shared" si="9"/>
        <v>3.672</v>
      </c>
      <c r="K93" s="11" t="s">
        <v>258</v>
      </c>
      <c r="L93" s="1" t="s">
        <v>29</v>
      </c>
      <c r="M93" s="1" t="s">
        <v>102</v>
      </c>
    </row>
    <row r="94" spans="1:13" ht="31.5">
      <c r="A94" s="11" t="s">
        <v>259</v>
      </c>
      <c r="B94" s="12" t="s">
        <v>260</v>
      </c>
      <c r="C94" s="12" t="s">
        <v>261</v>
      </c>
      <c r="D94" s="13" t="s">
        <v>210</v>
      </c>
      <c r="E94" s="14">
        <v>6</v>
      </c>
      <c r="F94" s="16">
        <v>21.1</v>
      </c>
      <c r="G94" s="16">
        <f t="shared" si="7"/>
        <v>126.6</v>
      </c>
      <c r="H94" s="16">
        <v>80.76</v>
      </c>
      <c r="I94" s="16">
        <f t="shared" si="8"/>
        <v>484.56</v>
      </c>
      <c r="J94" s="15">
        <f t="shared" si="9"/>
        <v>3.827</v>
      </c>
      <c r="K94" s="11" t="s">
        <v>262</v>
      </c>
      <c r="L94" s="1" t="s">
        <v>29</v>
      </c>
      <c r="M94" s="1" t="s">
        <v>102</v>
      </c>
    </row>
    <row r="95" spans="1:13" ht="21">
      <c r="A95" s="11" t="s">
        <v>263</v>
      </c>
      <c r="B95" s="12" t="s">
        <v>264</v>
      </c>
      <c r="C95" s="12" t="s">
        <v>265</v>
      </c>
      <c r="D95" s="13" t="s">
        <v>210</v>
      </c>
      <c r="E95" s="14">
        <v>3</v>
      </c>
      <c r="F95" s="16">
        <v>9170</v>
      </c>
      <c r="G95" s="16">
        <f t="shared" si="7"/>
        <v>27510</v>
      </c>
      <c r="H95" s="16">
        <v>30610</v>
      </c>
      <c r="I95" s="16">
        <f t="shared" si="8"/>
        <v>91830</v>
      </c>
      <c r="J95" s="15">
        <f t="shared" si="9"/>
        <v>3.338</v>
      </c>
      <c r="K95" s="11" t="s">
        <v>266</v>
      </c>
      <c r="L95" s="1" t="s">
        <v>29</v>
      </c>
      <c r="M95" s="1" t="s">
        <v>102</v>
      </c>
    </row>
    <row r="96" spans="1:13" ht="21">
      <c r="A96" s="11" t="s">
        <v>267</v>
      </c>
      <c r="B96" s="12" t="s">
        <v>268</v>
      </c>
      <c r="C96" s="12" t="s">
        <v>269</v>
      </c>
      <c r="D96" s="13" t="s">
        <v>210</v>
      </c>
      <c r="E96" s="14">
        <v>1</v>
      </c>
      <c r="F96" s="16">
        <v>410</v>
      </c>
      <c r="G96" s="16">
        <f t="shared" si="7"/>
        <v>410</v>
      </c>
      <c r="H96" s="16">
        <v>3029.66</v>
      </c>
      <c r="I96" s="16">
        <f t="shared" si="8"/>
        <v>3029.66</v>
      </c>
      <c r="J96" s="15">
        <f t="shared" si="9"/>
        <v>7.389</v>
      </c>
      <c r="K96" s="11" t="s">
        <v>270</v>
      </c>
      <c r="L96" s="1" t="s">
        <v>29</v>
      </c>
      <c r="M96" s="1" t="s">
        <v>102</v>
      </c>
    </row>
    <row r="97" spans="1:13" ht="73.5">
      <c r="A97" s="11" t="s">
        <v>271</v>
      </c>
      <c r="B97" s="12" t="s">
        <v>272</v>
      </c>
      <c r="C97" s="12" t="s">
        <v>273</v>
      </c>
      <c r="D97" s="13" t="s">
        <v>171</v>
      </c>
      <c r="E97" s="14">
        <v>4</v>
      </c>
      <c r="F97" s="16">
        <v>275</v>
      </c>
      <c r="G97" s="16">
        <f t="shared" si="7"/>
        <v>1100</v>
      </c>
      <c r="H97" s="16">
        <v>885.59</v>
      </c>
      <c r="I97" s="16">
        <f t="shared" si="8"/>
        <v>3542.36</v>
      </c>
      <c r="J97" s="15">
        <f t="shared" si="9"/>
        <v>3.22</v>
      </c>
      <c r="K97" s="11" t="s">
        <v>274</v>
      </c>
      <c r="L97" s="1" t="s">
        <v>29</v>
      </c>
      <c r="M97" s="1" t="s">
        <v>102</v>
      </c>
    </row>
    <row r="98" spans="1:13" ht="10.5">
      <c r="A98" s="11" t="s">
        <v>275</v>
      </c>
      <c r="B98" s="12" t="s">
        <v>276</v>
      </c>
      <c r="C98" s="12" t="s">
        <v>277</v>
      </c>
      <c r="D98" s="13" t="s">
        <v>106</v>
      </c>
      <c r="E98" s="14">
        <v>0.0083</v>
      </c>
      <c r="F98" s="16">
        <v>627</v>
      </c>
      <c r="G98" s="16">
        <f t="shared" si="7"/>
        <v>5.2</v>
      </c>
      <c r="H98" s="16">
        <v>1679.88</v>
      </c>
      <c r="I98" s="16">
        <f t="shared" si="8"/>
        <v>13.94</v>
      </c>
      <c r="J98" s="15">
        <f t="shared" si="9"/>
        <v>2.681</v>
      </c>
      <c r="K98" s="11" t="s">
        <v>278</v>
      </c>
      <c r="L98" s="1" t="s">
        <v>29</v>
      </c>
      <c r="M98" s="1" t="s">
        <v>102</v>
      </c>
    </row>
    <row r="99" spans="1:13" ht="31.5">
      <c r="A99" s="11" t="s">
        <v>279</v>
      </c>
      <c r="B99" s="12" t="s">
        <v>280</v>
      </c>
      <c r="C99" s="12" t="s">
        <v>281</v>
      </c>
      <c r="D99" s="13" t="s">
        <v>106</v>
      </c>
      <c r="E99" s="14">
        <v>6.7438</v>
      </c>
      <c r="F99" s="16">
        <v>3.11</v>
      </c>
      <c r="G99" s="16">
        <f t="shared" si="7"/>
        <v>20.97</v>
      </c>
      <c r="H99" s="16">
        <v>18.05</v>
      </c>
      <c r="I99" s="16">
        <f t="shared" si="8"/>
        <v>121.73</v>
      </c>
      <c r="J99" s="15">
        <f t="shared" si="9"/>
        <v>5.805</v>
      </c>
      <c r="K99" s="11" t="s">
        <v>282</v>
      </c>
      <c r="L99" s="1" t="s">
        <v>29</v>
      </c>
      <c r="M99" s="1" t="s">
        <v>102</v>
      </c>
    </row>
    <row r="100" spans="1:13" ht="10.5">
      <c r="A100" s="11" t="s">
        <v>283</v>
      </c>
      <c r="B100" s="12" t="s">
        <v>284</v>
      </c>
      <c r="C100" s="12" t="s">
        <v>285</v>
      </c>
      <c r="D100" s="13" t="s">
        <v>143</v>
      </c>
      <c r="E100" s="14">
        <v>0.4836</v>
      </c>
      <c r="F100" s="16">
        <v>60.4</v>
      </c>
      <c r="G100" s="16">
        <f t="shared" si="7"/>
        <v>29.21</v>
      </c>
      <c r="H100" s="16">
        <v>171.54</v>
      </c>
      <c r="I100" s="16">
        <f t="shared" si="8"/>
        <v>82.96</v>
      </c>
      <c r="J100" s="15">
        <f t="shared" si="9"/>
        <v>2.84</v>
      </c>
      <c r="K100" s="11"/>
      <c r="L100" s="1" t="s">
        <v>29</v>
      </c>
      <c r="M100" s="1" t="s">
        <v>102</v>
      </c>
    </row>
    <row r="101" spans="1:13" ht="21">
      <c r="A101" s="11" t="s">
        <v>286</v>
      </c>
      <c r="B101" s="12" t="s">
        <v>287</v>
      </c>
      <c r="C101" s="12" t="s">
        <v>288</v>
      </c>
      <c r="D101" s="13" t="s">
        <v>289</v>
      </c>
      <c r="E101" s="14">
        <v>0.006</v>
      </c>
      <c r="F101" s="16">
        <v>2030</v>
      </c>
      <c r="G101" s="16">
        <f t="shared" si="7"/>
        <v>12.18</v>
      </c>
      <c r="H101" s="16">
        <v>5170</v>
      </c>
      <c r="I101" s="16">
        <f t="shared" si="8"/>
        <v>31.02</v>
      </c>
      <c r="J101" s="15">
        <f t="shared" si="9"/>
        <v>2.547</v>
      </c>
      <c r="K101" s="11" t="s">
        <v>290</v>
      </c>
      <c r="L101" s="1" t="s">
        <v>29</v>
      </c>
      <c r="M101" s="1" t="s">
        <v>102</v>
      </c>
    </row>
    <row r="102" spans="1:13" ht="21">
      <c r="A102" s="11" t="s">
        <v>291</v>
      </c>
      <c r="B102" s="12" t="s">
        <v>292</v>
      </c>
      <c r="C102" s="12" t="s">
        <v>293</v>
      </c>
      <c r="D102" s="13" t="s">
        <v>289</v>
      </c>
      <c r="E102" s="14">
        <v>0.034</v>
      </c>
      <c r="F102" s="16">
        <v>3250</v>
      </c>
      <c r="G102" s="16">
        <f t="shared" si="7"/>
        <v>110.5</v>
      </c>
      <c r="H102" s="16">
        <v>12710</v>
      </c>
      <c r="I102" s="16">
        <f t="shared" si="8"/>
        <v>432.14</v>
      </c>
      <c r="J102" s="15">
        <f t="shared" si="9"/>
        <v>3.911</v>
      </c>
      <c r="K102" s="11" t="s">
        <v>294</v>
      </c>
      <c r="L102" s="1" t="s">
        <v>29</v>
      </c>
      <c r="M102" s="1" t="s">
        <v>102</v>
      </c>
    </row>
    <row r="103" spans="1:13" ht="21">
      <c r="A103" s="11" t="s">
        <v>295</v>
      </c>
      <c r="B103" s="12" t="s">
        <v>296</v>
      </c>
      <c r="C103" s="12" t="s">
        <v>297</v>
      </c>
      <c r="D103" s="13" t="s">
        <v>289</v>
      </c>
      <c r="E103" s="14">
        <v>0.004</v>
      </c>
      <c r="F103" s="16">
        <v>4910</v>
      </c>
      <c r="G103" s="16">
        <f t="shared" si="7"/>
        <v>19.64</v>
      </c>
      <c r="H103" s="16">
        <v>18860</v>
      </c>
      <c r="I103" s="16">
        <f t="shared" si="8"/>
        <v>75.44</v>
      </c>
      <c r="J103" s="15">
        <f t="shared" si="9"/>
        <v>3.841</v>
      </c>
      <c r="K103" s="11" t="s">
        <v>298</v>
      </c>
      <c r="L103" s="1" t="s">
        <v>29</v>
      </c>
      <c r="M103" s="1" t="s">
        <v>102</v>
      </c>
    </row>
    <row r="104" spans="1:13" ht="21">
      <c r="A104" s="11" t="s">
        <v>299</v>
      </c>
      <c r="B104" s="12" t="s">
        <v>300</v>
      </c>
      <c r="C104" s="12" t="s">
        <v>301</v>
      </c>
      <c r="D104" s="13" t="s">
        <v>289</v>
      </c>
      <c r="E104" s="14">
        <v>0.004</v>
      </c>
      <c r="F104" s="16">
        <v>8380</v>
      </c>
      <c r="G104" s="16">
        <f t="shared" si="7"/>
        <v>33.52</v>
      </c>
      <c r="H104" s="16">
        <v>67370</v>
      </c>
      <c r="I104" s="16">
        <f t="shared" si="8"/>
        <v>269.48</v>
      </c>
      <c r="J104" s="15">
        <f t="shared" si="9"/>
        <v>8.039</v>
      </c>
      <c r="K104" s="11" t="s">
        <v>302</v>
      </c>
      <c r="L104" s="1" t="s">
        <v>29</v>
      </c>
      <c r="M104" s="1" t="s">
        <v>102</v>
      </c>
    </row>
    <row r="105" spans="1:13" ht="31.5">
      <c r="A105" s="11" t="s">
        <v>303</v>
      </c>
      <c r="B105" s="12" t="s">
        <v>304</v>
      </c>
      <c r="C105" s="12" t="s">
        <v>305</v>
      </c>
      <c r="D105" s="13" t="s">
        <v>96</v>
      </c>
      <c r="E105" s="48">
        <v>1.5</v>
      </c>
      <c r="F105" s="49">
        <v>17.99</v>
      </c>
      <c r="G105" s="16">
        <f t="shared" si="7"/>
        <v>26.99</v>
      </c>
      <c r="H105" s="16">
        <v>56.02</v>
      </c>
      <c r="I105" s="49">
        <f t="shared" si="8"/>
        <v>84.03</v>
      </c>
      <c r="J105" s="15">
        <f t="shared" si="9"/>
        <v>3.113</v>
      </c>
      <c r="K105" s="11"/>
      <c r="L105" s="1" t="s">
        <v>29</v>
      </c>
      <c r="M105" s="1" t="s">
        <v>102</v>
      </c>
    </row>
    <row r="106" spans="1:13" ht="10.5">
      <c r="A106" s="11" t="s">
        <v>306</v>
      </c>
      <c r="B106" s="12" t="s">
        <v>307</v>
      </c>
      <c r="C106" s="12" t="s">
        <v>308</v>
      </c>
      <c r="D106" s="13" t="s">
        <v>96</v>
      </c>
      <c r="E106" s="14">
        <v>0.6554</v>
      </c>
      <c r="F106" s="16"/>
      <c r="G106" s="16">
        <f t="shared" si="7"/>
        <v>0</v>
      </c>
      <c r="H106" s="16"/>
      <c r="I106" s="16">
        <f t="shared" si="8"/>
        <v>0</v>
      </c>
      <c r="J106" s="15">
        <f t="shared" si="9"/>
        <v>0</v>
      </c>
      <c r="K106" s="11"/>
      <c r="L106" s="1" t="s">
        <v>29</v>
      </c>
      <c r="M106" s="1" t="s">
        <v>102</v>
      </c>
    </row>
    <row r="107" spans="1:12" ht="10.5">
      <c r="A107" s="17"/>
      <c r="B107" s="17"/>
      <c r="C107" s="18" t="s">
        <v>58</v>
      </c>
      <c r="D107" s="17"/>
      <c r="E107" s="17"/>
      <c r="F107" s="17"/>
      <c r="G107" s="20">
        <f>ROUND(SUMIF(L55:L107,"=s",G55:G107),2)</f>
        <v>48024.99</v>
      </c>
      <c r="H107" s="17"/>
      <c r="I107" s="47">
        <f>ROUND(SUMIF(L55:L107,"=s",I55:I107),2)</f>
        <v>165107.16</v>
      </c>
      <c r="J107" s="21">
        <f t="shared" si="9"/>
        <v>3.438</v>
      </c>
      <c r="K107" s="17"/>
      <c r="L107" s="1" t="s">
        <v>59</v>
      </c>
    </row>
    <row r="109" spans="2:10" ht="10.5">
      <c r="B109" s="6" t="s">
        <v>309</v>
      </c>
      <c r="G109" s="25">
        <f>ROUND((SUMIF(L17:L108,"=sum",G17:G108)),2)</f>
        <v>51819.44</v>
      </c>
      <c r="I109" s="25">
        <f>ROUND((SUMIF(L17:L108,"=sum",I17:I108)),2)</f>
        <v>199830.57</v>
      </c>
      <c r="J109" s="26">
        <f aca="true" t="shared" si="10" ref="J109:J121">IF(G109=0,0,ROUND(I109/G109,3))</f>
        <v>3.856</v>
      </c>
    </row>
    <row r="110" spans="2:10" ht="10.5" hidden="1">
      <c r="B110" s="6" t="s">
        <v>310</v>
      </c>
      <c r="G110" s="25">
        <f>ROUND((SUMIF(M17:M109,"=Г",G17:G109)),2)</f>
        <v>2959.9</v>
      </c>
      <c r="I110" s="25">
        <f>ROUND((SUMIF(M17:M109,"=Г",I17:I109)),2)</f>
        <v>31046.24</v>
      </c>
      <c r="J110" s="26">
        <f t="shared" si="10"/>
        <v>10.489</v>
      </c>
    </row>
    <row r="111" spans="2:10" ht="10.5" hidden="1">
      <c r="B111" s="6" t="s">
        <v>311</v>
      </c>
      <c r="G111" s="25">
        <f>ROUND((SUMIF(M17:M110,"=Ж",G17:G110)),2)</f>
        <v>19.1</v>
      </c>
      <c r="I111" s="25">
        <f>ROUND((SUMIF(M17:M110,"=Ж",I17:I110)),2)</f>
        <v>131.41</v>
      </c>
      <c r="J111" s="26">
        <f t="shared" si="10"/>
        <v>6.88</v>
      </c>
    </row>
    <row r="112" spans="2:10" ht="10.5" hidden="1">
      <c r="B112" s="6" t="s">
        <v>312</v>
      </c>
      <c r="G112" s="25">
        <f>ROUND((G110+G111),2)</f>
        <v>2979</v>
      </c>
      <c r="I112" s="25">
        <f>ROUND((I110+I111),2)</f>
        <v>31177.65</v>
      </c>
      <c r="J112" s="26">
        <f t="shared" si="10"/>
        <v>10.466</v>
      </c>
    </row>
    <row r="113" spans="2:10" ht="10.5" hidden="1">
      <c r="B113" s="6" t="s">
        <v>313</v>
      </c>
      <c r="G113" s="25">
        <f>ROUND((SUMIF(M17:M112,"=Г",E17:E112)),2)</f>
        <v>250.76</v>
      </c>
      <c r="I113" s="25">
        <f>ROUND((SUMIF(M17:M112,"=Г",E17:E112)),2)-ROUND((SUMIF(M17:M112,"=Г",P17:P112)),2)</f>
        <v>250.76</v>
      </c>
      <c r="J113" s="26">
        <f t="shared" si="10"/>
        <v>1</v>
      </c>
    </row>
    <row r="114" spans="2:10" ht="10.5" hidden="1">
      <c r="B114" s="6" t="s">
        <v>314</v>
      </c>
      <c r="G114" s="25">
        <f>ROUND((SUMIF(M17:M113,"=Ж",E17:E113)),2)</f>
        <v>1.18</v>
      </c>
      <c r="I114" s="25">
        <f>ROUND((SUMIF(M17:M113,"=Ж",E17:E113)),2)</f>
        <v>1.18</v>
      </c>
      <c r="J114" s="26">
        <f t="shared" si="10"/>
        <v>1</v>
      </c>
    </row>
    <row r="115" spans="2:10" ht="10.5" hidden="1">
      <c r="B115" s="6" t="s">
        <v>315</v>
      </c>
      <c r="G115" s="25">
        <f>ROUND((G113+G114),2)</f>
        <v>251.94</v>
      </c>
      <c r="I115" s="25">
        <f>ROUND((I113+I114),2)</f>
        <v>251.94</v>
      </c>
      <c r="J115" s="26">
        <f t="shared" si="10"/>
        <v>1</v>
      </c>
    </row>
    <row r="116" spans="2:10" ht="10.5">
      <c r="B116" s="6" t="s">
        <v>316</v>
      </c>
      <c r="G116" s="25">
        <v>3205.33</v>
      </c>
      <c r="I116" s="25">
        <v>33406.08</v>
      </c>
      <c r="J116" s="26">
        <f t="shared" si="10"/>
        <v>10.422</v>
      </c>
    </row>
    <row r="117" spans="2:10" ht="10.5">
      <c r="B117" s="6" t="s">
        <v>317</v>
      </c>
      <c r="G117" s="25">
        <v>1986.7</v>
      </c>
      <c r="I117" s="25">
        <v>20711.7</v>
      </c>
      <c r="J117" s="26">
        <f t="shared" si="10"/>
        <v>10.425</v>
      </c>
    </row>
    <row r="118" spans="2:10" ht="10.5">
      <c r="B118" s="6" t="s">
        <v>318</v>
      </c>
      <c r="G118" s="25">
        <f>ROUND((G109+G116+G117),2)</f>
        <v>57011.47</v>
      </c>
      <c r="I118" s="25">
        <f>ROUND((I109+I116+I117),2)</f>
        <v>253948.35</v>
      </c>
      <c r="J118" s="26">
        <f t="shared" si="10"/>
        <v>4.454</v>
      </c>
    </row>
    <row r="119" spans="2:10" ht="10.5" hidden="1">
      <c r="B119" s="6" t="s">
        <v>319</v>
      </c>
      <c r="G119" s="25"/>
      <c r="I119" s="25"/>
      <c r="J119" s="26">
        <f t="shared" si="10"/>
        <v>0</v>
      </c>
    </row>
    <row r="120" spans="2:10" ht="10.5">
      <c r="B120" s="6" t="s">
        <v>320</v>
      </c>
      <c r="F120" s="26">
        <v>18</v>
      </c>
      <c r="G120" s="25">
        <f>ROUND((G118)*F120/100,2)</f>
        <v>10262.06</v>
      </c>
      <c r="H120" s="26">
        <v>18</v>
      </c>
      <c r="I120" s="25">
        <f>ROUND((I118)*H120/100,2)</f>
        <v>45710.7</v>
      </c>
      <c r="J120" s="26">
        <f t="shared" si="10"/>
        <v>4.454</v>
      </c>
    </row>
    <row r="121" spans="2:10" ht="10.5">
      <c r="B121" s="6" t="s">
        <v>321</v>
      </c>
      <c r="G121" s="25">
        <f>ROUND((G118+G120),2)</f>
        <v>67273.53</v>
      </c>
      <c r="I121" s="25">
        <f>ROUND((I118+I120),2)</f>
        <v>299659.05</v>
      </c>
      <c r="J121" s="26">
        <f t="shared" si="10"/>
        <v>4.454</v>
      </c>
    </row>
    <row r="123" spans="2:13" ht="10.5">
      <c r="B123" s="4" t="s">
        <v>322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3:13" ht="10.5">
      <c r="C124" s="33" t="s">
        <v>323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6" spans="2:13" ht="10.5">
      <c r="B126" s="4" t="s">
        <v>324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3:13" ht="10.5">
      <c r="C127" s="33" t="s">
        <v>323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ht="10.5">
      <c r="A128" s="27"/>
    </row>
  </sheetData>
  <sheetProtection/>
  <mergeCells count="40">
    <mergeCell ref="A4:K4"/>
    <mergeCell ref="A5:K5"/>
    <mergeCell ref="A6:K6"/>
    <mergeCell ref="A11:K11"/>
    <mergeCell ref="I8:J8"/>
    <mergeCell ref="I9:J9"/>
    <mergeCell ref="I10:J10"/>
    <mergeCell ref="A13:A15"/>
    <mergeCell ref="B13:B15"/>
    <mergeCell ref="C13:C15"/>
    <mergeCell ref="D14:D15"/>
    <mergeCell ref="E13:E15"/>
    <mergeCell ref="F13:G14"/>
    <mergeCell ref="K13:K15"/>
    <mergeCell ref="A38:A39"/>
    <mergeCell ref="B38:B39"/>
    <mergeCell ref="C38:C39"/>
    <mergeCell ref="E38:E39"/>
    <mergeCell ref="K38:K39"/>
    <mergeCell ref="H13:I14"/>
    <mergeCell ref="J13:J15"/>
    <mergeCell ref="K40:K41"/>
    <mergeCell ref="A42:A43"/>
    <mergeCell ref="B42:B43"/>
    <mergeCell ref="C42:C43"/>
    <mergeCell ref="E42:E43"/>
    <mergeCell ref="K42:K43"/>
    <mergeCell ref="A40:A41"/>
    <mergeCell ref="B40:B41"/>
    <mergeCell ref="C40:C41"/>
    <mergeCell ref="E40:E41"/>
    <mergeCell ref="C123:M123"/>
    <mergeCell ref="C124:M124"/>
    <mergeCell ref="C126:M126"/>
    <mergeCell ref="C127:M127"/>
    <mergeCell ref="K48:K49"/>
    <mergeCell ref="A48:A49"/>
    <mergeCell ref="B48:B49"/>
    <mergeCell ref="C48:C49"/>
    <mergeCell ref="E48:E49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2010-06-08T05:36:46Z</dcterms:created>
  <dcterms:modified xsi:type="dcterms:W3CDTF">2011-02-18T09:15:01Z</dcterms:modified>
  <cp:category/>
  <cp:version/>
  <cp:contentType/>
  <cp:contentStatus/>
</cp:coreProperties>
</file>