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20" windowWidth="13245" windowHeight="7515" activeTab="0"/>
  </bookViews>
  <sheets>
    <sheet name="Форма 4" sheetId="1" r:id="rId1"/>
    <sheet name="Базовые цены за единицу" sheetId="2" r:id="rId2"/>
    <sheet name="Базовые цены с учетом расхода" sheetId="3" r:id="rId3"/>
    <sheet name="Начисления" sheetId="4" r:id="rId4"/>
    <sheet name="Определители" sheetId="5" r:id="rId5"/>
    <sheet name="Базовые концовки" sheetId="6" r:id="rId6"/>
  </sheets>
  <definedNames/>
  <calcPr fullCalcOnLoad="1"/>
</workbook>
</file>

<file path=xl/sharedStrings.xml><?xml version="1.0" encoding="utf-8"?>
<sst xmlns="http://schemas.openxmlformats.org/spreadsheetml/2006/main" count="1813" uniqueCount="409">
  <si>
    <t>Форма 4</t>
  </si>
  <si>
    <t>«СОГЛАСОВАНО»</t>
  </si>
  <si>
    <t>«УТВЕРЖДАЮ»</t>
  </si>
  <si>
    <t>Смета на сумму:</t>
  </si>
  <si>
    <t>руб.</t>
  </si>
  <si>
    <t>________________ /______________________ /</t>
  </si>
  <si>
    <t xml:space="preserve">Объект: </t>
  </si>
  <si>
    <t>Жилой дом 9 этажей, общежитие.</t>
  </si>
  <si>
    <t>ЛОКАЛЬНАЯ СМЕТА № 1</t>
  </si>
  <si>
    <t xml:space="preserve">Основание: </t>
  </si>
  <si>
    <t>Дефектная ведомость</t>
  </si>
  <si>
    <t>Сметная стоимость:</t>
  </si>
  <si>
    <t>тыс. руб.</t>
  </si>
  <si>
    <t>в т.ч. оборудования:</t>
  </si>
  <si>
    <t>монтажных работ:</t>
  </si>
  <si>
    <t>Hормативная трудоемкость:</t>
  </si>
  <si>
    <t>тыс.чел.ч</t>
  </si>
  <si>
    <t>Сметная заработная плата:</t>
  </si>
  <si>
    <t>Составлена в базисных ценах на 01.2000 г.</t>
  </si>
  <si>
    <t>№ поз</t>
  </si>
  <si>
    <t>Шифр и № позиции норматива, Наименование работ и затрат, Единица измерения</t>
  </si>
  <si>
    <t>Количе-ство</t>
  </si>
  <si>
    <t>Стоим. ед., руб.</t>
  </si>
  <si>
    <t>Общая стоимость, руб.</t>
  </si>
  <si>
    <t>Затр. труда рабочих, не зан. обсл. машин, чел-ч</t>
  </si>
  <si>
    <t>всего</t>
  </si>
  <si>
    <t>экс. маш.</t>
  </si>
  <si>
    <t>оплата труда осн. раб.</t>
  </si>
  <si>
    <t>обслуж. машины</t>
  </si>
  <si>
    <t>в т.ч. опл. труда мех.</t>
  </si>
  <si>
    <t>на ед.</t>
  </si>
  <si>
    <t>1.</t>
  </si>
  <si>
    <t>Е65-23-1
Слив и наполнение водой системы отопления без осмотра системы, 1000 м3</t>
  </si>
  <si>
    <t>sum</t>
  </si>
  <si>
    <t>IsZPR</t>
  </si>
  <si>
    <t>sum_b</t>
  </si>
  <si>
    <t>IsZPM</t>
  </si>
  <si>
    <t>Накладные расходы</t>
  </si>
  <si>
    <t>Nakl</t>
  </si>
  <si>
    <t>НР от ЗПР</t>
  </si>
  <si>
    <t>Nakl_ZPR</t>
  </si>
  <si>
    <t>НР от ЗПМ</t>
  </si>
  <si>
    <t>Nakl_ZPM</t>
  </si>
  <si>
    <t>Сметная прибыль</t>
  </si>
  <si>
    <t>Plan</t>
  </si>
  <si>
    <t>СП от ЗПР</t>
  </si>
  <si>
    <t>Plan_ZPR</t>
  </si>
  <si>
    <t>СП от ЗПМ</t>
  </si>
  <si>
    <t>Plan_ZPM</t>
  </si>
  <si>
    <t>2.</t>
  </si>
  <si>
    <t>Е65-14-4
Разборка трубопроводов из водогазопроводных труб в зданиях и сооружениях на сварке диаметром до 100 мм, 100 м</t>
  </si>
  <si>
    <t>3.</t>
  </si>
  <si>
    <t>Е18-02-001-3
Демонтаж водоподогревателей скоростных односекционных поверхностью нагрева одной секции, м2, до: 12, шт.</t>
  </si>
  <si>
    <t>4.</t>
  </si>
  <si>
    <t>Е18-02-002-3
Демонтаж секций водоподогревателей скоростных поверхностью нагрева одной секции, м2, до: 12, секция</t>
  </si>
  <si>
    <t>5.</t>
  </si>
  <si>
    <t>Е16-02-006-4
Прокладка трубопроводов обвязки котлов, водонагревателей и насосов из стальных бесшовных и электросварных труб диаметром, мм, до: 108х4, м</t>
  </si>
  <si>
    <t>6.</t>
  </si>
  <si>
    <t>Е16-02-006-3А
Прокладка трубопроводов обвязки котлов, водонагревателей и насосов из стальных бесшовных и электросварных труб диаметром, мм, до: 89х3,5, м</t>
  </si>
  <si>
    <t>7.</t>
  </si>
  <si>
    <t>Е16-02-006-3
Прокладка трубопроводов обвязки котлов, водонагревателей и насосов из стальных бесшовных и электросварных труб диаметром, мм, до: 76х3,5, м</t>
  </si>
  <si>
    <t>8.</t>
  </si>
  <si>
    <t>С534-0364
Заглушки на Ру до 10 МПа (100 кгс/см2) эллиптические из углеродистой стали 20, диаметром условного прохода: 65 мм, наружным диаметром 76 мм, толщиной стенки, мм: 6,0, шт.</t>
  </si>
  <si>
    <t>9.</t>
  </si>
  <si>
    <t>Е16-02-006-2А
Прокладка трубопроводов обвязки котлов, водонагревателей и насосов из стальных бесшовных и электросварных труб диаметром, мм, до: 57х2,5, м</t>
  </si>
  <si>
    <t>10.</t>
  </si>
  <si>
    <t>Е16-02-006-1
Прокладка трубопроводов обвязки котлов, водонагревателей и насосов из стальных бесшовных и электросварных труб диаметром, мм, до: 20х2, м</t>
  </si>
  <si>
    <t>11.</t>
  </si>
  <si>
    <t>Е16-05-001-3
Установка вентилей, задвижек, затворов, клапанов обратных, кранов проходных на трубопроводах из стальных труб диаметром, мм, до: 100, шт.</t>
  </si>
  <si>
    <t>12.</t>
  </si>
  <si>
    <t>С300-9230-55
Краны шаровые отечественного производства типа КШ давлением 1,6 МПа (16 кгс/см2) из углеродистой стали 20 для воды, пара, нефтепродуктов, газа (ТУ 3742-001-4563-0744-2003) фланцевые, диаметром, мм: 80, шт.</t>
  </si>
  <si>
    <t>13.</t>
  </si>
  <si>
    <t>С300-1002
Фланцы стальные плоские приварные из стали ВСт3сп2, ВСт3сп3; давлением 2,5 МПа (25 кгс/см2), диаметром, мм: 80, шт.</t>
  </si>
  <si>
    <t>14.</t>
  </si>
  <si>
    <t>С300-9002-882
Клапаны обратные 16кч9п подъемные фланцевые для воды и пара, давлением 2,5 МПа (25 кгс/см2), диаметром в мм 80, шт.</t>
  </si>
  <si>
    <t>15.</t>
  </si>
  <si>
    <t>16.</t>
  </si>
  <si>
    <t>Е16-05-001-1
Установка вентилей, задвижек, затворов, клапанов обратных, кранов проходных на трубопроводах из стальных труб диаметром, мм, до: 25, шт.</t>
  </si>
  <si>
    <t>17.</t>
  </si>
  <si>
    <t>С300-9002-1636
Кран шаровой муфтовый полнопроходный В-В, максимальное давление 20(25) атм. из латуни, диаметр,мм: 20, шт.</t>
  </si>
  <si>
    <t>18.</t>
  </si>
  <si>
    <t>С300-9002-1635
Кран шаровой муфтовый полнопроходный В-В, максимальное давление 20(25) атм. из латуни, диаметр,мм: 15, шт.</t>
  </si>
  <si>
    <t>19.</t>
  </si>
  <si>
    <t>Е18-06-007-6
Установка фильтров для очистки воды в трубопроводах систем отопления, диаметром, мм: 80, шт.</t>
  </si>
  <si>
    <t xml:space="preserve">   Вычт.ресурсы:  С300-1218:[ М-(851.00=851.00*1) ]</t>
  </si>
  <si>
    <t>20.</t>
  </si>
  <si>
    <t>С300-9503-6
Фильтры магнитно-механические (ТУ 400-09-91-94) диаметром, мм: ФМФ 80, шт.</t>
  </si>
  <si>
    <t>21.</t>
  </si>
  <si>
    <t>22.</t>
  </si>
  <si>
    <t>Е18-02-001-3
Установка водоподогревателей скоростных односекционных поверхностью нагрева одной секции, м2, до: 12, шт.</t>
  </si>
  <si>
    <t>23.</t>
  </si>
  <si>
    <t>С300-9002-1725
Теплообменники пластинчатые разборные одноступенчатые ТПР-1, температурный режим 70-40/5-55 С, нагревательная поверхность одной пластины 0.13 м2: ТПР 1-38, количество пластин 38, общая мощность 500 квт, шт.</t>
  </si>
  <si>
    <t>24.</t>
  </si>
  <si>
    <t>Е18-07-001-3А
Установка манометров: с трехходовым краном и трубкой-сифоном ОБМ1-160, комплект</t>
  </si>
  <si>
    <t>25.</t>
  </si>
  <si>
    <t xml:space="preserve">   Вычт.ресурсы:  С300-1223-3:[ М-(209.00=209.00*1) ]</t>
  </si>
  <si>
    <t>26.</t>
  </si>
  <si>
    <t>С999-ПРАЙС.
Кран трехходовый, шт.</t>
  </si>
  <si>
    <t>27.</t>
  </si>
  <si>
    <t>Е18-07-001-4
Установка термометров в оправе прямых и угловых, комплект</t>
  </si>
  <si>
    <t>28.</t>
  </si>
  <si>
    <t>Е22-06-005-2
Врезка в существующие сети из стальных труб стальных штуцеров (патрубков) диаметром, мм: 80, врезка</t>
  </si>
  <si>
    <t>29.</t>
  </si>
  <si>
    <t>Е16-07-005-2
Гидравлическое испытание трубопроводов систем отопления, водопровода и горячего водоснабжения диаметром, мм, до: 100, 100 м</t>
  </si>
  <si>
    <t>30.</t>
  </si>
  <si>
    <t>Е09-03-039-2
Монтаж опорных конструкций для крепления трубопроводов внутри зданий и сооружений, массой до: 0,5 т, т</t>
  </si>
  <si>
    <t>31.</t>
  </si>
  <si>
    <t>С300-1224
Крепления для трубопроводов: кронштейны, планки, хомуты, кг</t>
  </si>
  <si>
    <t>Монтажные работы</t>
  </si>
  <si>
    <t>32.</t>
  </si>
  <si>
    <t>Ц11-02-001-1
Приборы, устанавливаемые на резьбовых соединениях, масса, кг, до: 1,5, шт.</t>
  </si>
  <si>
    <t>33.</t>
  </si>
  <si>
    <t>Ц12-10-001-1А
Закладные устройства приборов. Бобышки, штуцеры на условное давление: до 10 МПа прямые М22, шт.</t>
  </si>
  <si>
    <t>34.</t>
  </si>
  <si>
    <t>С500-9161-2
Бобышки скошенные типа БС1м22х1.5-115, шт.</t>
  </si>
  <si>
    <t>35.</t>
  </si>
  <si>
    <t>Ц11-02-002-3
Приборы, устанавливаемые на фланцевых соединениях, масса, кг, до: 10, шт.</t>
  </si>
  <si>
    <t>36.</t>
  </si>
  <si>
    <t>С802-0026-4
Регулятор температуры прямого действия РТ-ДО, диаметром в мм: 50, шт.</t>
  </si>
  <si>
    <t>37.</t>
  </si>
  <si>
    <t>С300-1000
Фланцы стальные плоские приварные из стали ВСт3сп2, ВСт3сп3; давлением 2,5 МПа (25 кгс/см2), диаметром, мм: 50, шт.</t>
  </si>
  <si>
    <t>Общестроительные работы</t>
  </si>
  <si>
    <t>38.</t>
  </si>
  <si>
    <t>Е13-03-002-4
Огрунтовка металлических поверхностей за один раз грунтовкой: ГФ-021, 100 м2</t>
  </si>
  <si>
    <t>39.</t>
  </si>
  <si>
    <t>Е13-03-004-23
Окраска металлических огрунтованных поверхностей краской БТ-177 серебристой, 100 м2</t>
  </si>
  <si>
    <t>40.</t>
  </si>
  <si>
    <t>Е09-03-037-1
Монтаж рам коробчатого сечения пролетом до 24 м:, т</t>
  </si>
  <si>
    <t>41.</t>
  </si>
  <si>
    <t>С201-9006-353
Различные конструкции, не предусмотренные в основных разделах. ГОСТ 23118-99. Из горячекатанных профилей. Масса отправочной марки, т: от 0,11 до 0,5, т</t>
  </si>
  <si>
    <t>42.</t>
  </si>
  <si>
    <t>Е69-9-1
Очистка помещений от строительного мусора, 100 т</t>
  </si>
  <si>
    <t>43.</t>
  </si>
  <si>
    <t>Е26-01-017-1
Изоляция горячих поверхностей трубопроводов изделиями из вспененного каучука (&lt;Армофлекс&gt; импортного производства), вспененного полиэтилена (&lt;Термофлекс&gt; импортного производства): трубками (включая окрашивание поверхности изоляции), 10 м</t>
  </si>
  <si>
    <t>44.</t>
  </si>
  <si>
    <t>С104-9400-31
Трубки теплоизоляционные из вспененного полиэтилена типа "Энергофлекс", толщиной 9 мм, внутренним диаметром 110, м</t>
  </si>
  <si>
    <t>45.</t>
  </si>
  <si>
    <t>С104-9400-30
Трубки теплоизоляционные из вспененного полиэтилена типа "Энергофлекс", толщиной 9 мм, внутренним диаметром 89, м</t>
  </si>
  <si>
    <t>46.</t>
  </si>
  <si>
    <t>С104-9400-29
Трубки теплоизоляционные из вспененного полиэтилена типа "Энергофлекс", толщиной 9 мм, внутренним диаметром 76, м</t>
  </si>
  <si>
    <t>47.</t>
  </si>
  <si>
    <t>С104-9400-27
Трубки теплоизоляционные из вспененного полиэтилена типа "Энергофлекс", толщиной 9 мм, внутренним диаметром 60, м</t>
  </si>
  <si>
    <t>.    ИТОГО  ПО  СМЕТЕ</t>
  </si>
  <si>
    <t>СТОИМОСТЬ ОБОРУДОВАНИЯ -</t>
  </si>
  <si>
    <t>.   ЗАПАСНЫЕ ЧАСТИ -</t>
  </si>
  <si>
    <t>.   ТАРА И УПАКОВКА -</t>
  </si>
  <si>
    <t>.   ТРАНСПОРТНЫЕ РАСХОДЫ -</t>
  </si>
  <si>
    <t>.   КОМПЛЕКТАЦИЯ -</t>
  </si>
  <si>
    <t>.   НАЦЕНКА СНАБА -</t>
  </si>
  <si>
    <t>.   ЗАГОТОВИТЕЛЬНО-СКЛАДСКИЕ РАСХОДЫ -</t>
  </si>
  <si>
    <t>. ШЕФМОНТАЖ ПО ОБОРУДОВАНИЮ -</t>
  </si>
  <si>
    <t>. ШЕФМОНТАЖ -</t>
  </si>
  <si>
    <t>ВСЕГО, СТОИМОСТЬ ОБОРУДОВАНИЯ -</t>
  </si>
  <si>
    <t>СТОИМОСТЬ МОНТАЖНЫХ РАБОТ -</t>
  </si>
  <si>
    <t>.     В ТОМ ЧИСЛЕ:</t>
  </si>
  <si>
    <t>. ОТКЛОНЕНИЕ ПО ЗАРАБОТНОЙ ПЛАТЕ -</t>
  </si>
  <si>
    <t>. КОСВЕННЫЕ РАСХОДЫ -</t>
  </si>
  <si>
    <t>. МАТЕР.РЕСУРСЫ НЕ УЧТЕННЫЕ В РАСЦЕНКАХ -</t>
  </si>
  <si>
    <t>.   СТОИМОСТЬ ВОЗВРАЩАЕМЫХ МАТЕРИАЛОВ -</t>
  </si>
  <si>
    <t>.   НАКЛАДНЫЕ РАСХОДЫ - (%=80 - по стр. 32, 33, 35)</t>
  </si>
  <si>
    <t>.   СМЕТНАЯ ПРИБЫЛЬ - (%=60 - по стр. 32, 33, 35)</t>
  </si>
  <si>
    <t>ВСЕГО, СТОИМОСТЬ МОНТАЖНЫХ РАБОТ -</t>
  </si>
  <si>
    <t>СТОИМОСТЬ ОБЩЕСТРОИТЕЛЬНЫХ РАБОТ -</t>
  </si>
  <si>
    <t>.       МАТЕРИАЛОВ -</t>
  </si>
  <si>
    <t>.   НАКЛАДНЫЕ РАСХОДЫ - (%=130 - по стр. 28; %=81 - по стр. 38, 39; %=78 - по стр. 42; %=90 - по стр. 43)</t>
  </si>
  <si>
    <t>.   СМЕТНАЯ ПРИБЫЛЬ - (%=76 - по стр. 28; %=60 - по стр. 38, 39, 43; %=50 - по стр. 42)</t>
  </si>
  <si>
    <t>ВСЕГО, СТОИМОСТЬ ОБЩЕСТРОИТЕЛЬНЫХ РАБОТ -</t>
  </si>
  <si>
    <t>СТОИМОСТЬ МЕТАЛЛОМОНТАЖНЫХ РАБОТ -</t>
  </si>
  <si>
    <t>.   НАКЛАДНЫЕ РАСХОДЫ - (%=81 - по стр. 30, 40)</t>
  </si>
  <si>
    <t>.   СМЕТНАЯ ПРИБЫЛЬ - (%=72 - по стр. 30, 40)</t>
  </si>
  <si>
    <t>ВСЕГО, СТОИМОСТЬ МЕТАЛЛОМОНТАЖНЫХ РАБОТ -</t>
  </si>
  <si>
    <t>СТОИМОСТЬ САНТЕХНИЧЕСКИХ РАБОТ -</t>
  </si>
  <si>
    <t>. СДАЧА И ИСПЫТАНИЕ -</t>
  </si>
  <si>
    <t>.   НАКЛАДНЫЕ РАСХОДЫ - (%=74 - по стр. 1, 2; %=115 - по стр. 3-7, 9-11, 16, 19, 22, 24, 25, 27, 29)</t>
  </si>
  <si>
    <t>.   СМЕТНАЯ ПРИБЫЛЬ - (%=50 - по стр. 1, 2; %=71 - по стр. 3-7, 9-11, 16, 19, 22, 24, 25, 27, 29)</t>
  </si>
  <si>
    <t>ВСЕГО, СТОИМОСТЬ САНТЕХНИЧЕСКИХ РАБОТ -</t>
  </si>
  <si>
    <t>СТОИМОСТЬ БУРО-ВЗРЫВНЫХ РАБОТ -</t>
  </si>
  <si>
    <t>.   НАКЛАДНЫЕ РАСХОДЫ -</t>
  </si>
  <si>
    <t>.   СМЕТНАЯ ПРИБЫЛЬ -</t>
  </si>
  <si>
    <t>ВСЕГО, СТОИМОСТЬ БУРО-ВЗРЫВНЫХ РАБОТ -</t>
  </si>
  <si>
    <t>СТОИМОСТЬ ГОРНОПРОХОДЧЕСКИХ РАБОТ -</t>
  </si>
  <si>
    <t>ВСЕГО, СТОИМОСТЬ ГОРНОПРОХОДЧЕСКИХ РАБОТ -</t>
  </si>
  <si>
    <t>СТОИМОСТЬ PЕСТАВPАЦИОННЫХ PАБОТ -</t>
  </si>
  <si>
    <t>. МАТЕPИАЛЫ -</t>
  </si>
  <si>
    <t>.   НАКЛАДНЫЕ PАСХОДЫ -</t>
  </si>
  <si>
    <t>ВСЕГО, СТОИМОСТЬ PЕСТАВPАЦИОННЫХ PАБОТ -</t>
  </si>
  <si>
    <t>СТОИМОСТЬ ПУСКОНАЛАДОЧНЫХ PАБОТ -</t>
  </si>
  <si>
    <t>ВСЕГО, СТОИМОСТЬ ПУСКОНАЛАДОЧНЫХ PАБОТ -</t>
  </si>
  <si>
    <t>СТОИМОСТЬ ПРОЧИХ PАБОТ (С НАКЛ. И ПЛАН.) -</t>
  </si>
  <si>
    <t>ВСЕГО, СТОИМОСТЬ ПPОЧИХ PАБОТ (С НАКЛ. И ПЛАН.) -</t>
  </si>
  <si>
    <t>ВСЕГО, СТОИМОСТЬ ПPОЧИХ PАБОТ (БЕЗ НАКЛ. И ПЛАН.) -</t>
  </si>
  <si>
    <t>. ВСЕГО  ПО  СМЕТЕ</t>
  </si>
  <si>
    <t>ВСЕГО СТОИМОСТЬ ВОЗВРАЩАЕМЫХ МАТЕРИАЛОВ -</t>
  </si>
  <si>
    <t>ВСЕГО НАКЛАДНЫЕ РАСХОДЫ</t>
  </si>
  <si>
    <t>ВСЕГО СМЕТНАЯ ПРИБЫЛЬ</t>
  </si>
  <si>
    <t>ИТОГО ПО СМЕТЕ С КОЭФФ.УДОРОЖАНИЯ(I квартал 2011г.)</t>
  </si>
  <si>
    <t>НДС, %</t>
  </si>
  <si>
    <t>ВСЕГО С НДС</t>
  </si>
  <si>
    <t>в т.ч. Вспомогательные материалы на монтаж (%=5 - по стр. 32, 33, 35)</t>
  </si>
  <si>
    <t>Оплата основных рабочих</t>
  </si>
  <si>
    <t>Оплата механизаторов</t>
  </si>
  <si>
    <t>Сметная заработная плата</t>
  </si>
  <si>
    <t>Трудозатраты осн. рабочих</t>
  </si>
  <si>
    <t>Трудозатраты механизаторов</t>
  </si>
  <si>
    <t>Нормативная трудоемкость</t>
  </si>
  <si>
    <t>Составил:</t>
  </si>
  <si>
    <t>Проверил:</t>
  </si>
  <si>
    <t>C1</t>
  </si>
  <si>
    <t>C2</t>
  </si>
  <si>
    <t>C3</t>
  </si>
  <si>
    <t>C4</t>
  </si>
  <si>
    <t>C5</t>
  </si>
  <si>
    <t>C6</t>
  </si>
  <si>
    <t>VOZVR</t>
  </si>
  <si>
    <t>C8</t>
  </si>
  <si>
    <t>C9</t>
  </si>
  <si>
    <t>C10</t>
  </si>
  <si>
    <t>C11</t>
  </si>
  <si>
    <t>C12</t>
  </si>
  <si>
    <t>NAKL</t>
  </si>
  <si>
    <t>PLAN</t>
  </si>
  <si>
    <t>NAKL_ZPR</t>
  </si>
  <si>
    <t>NAKL_ZPM</t>
  </si>
  <si>
    <t>PLAN_ZPR</t>
  </si>
  <si>
    <t>PLAN_ZPM</t>
  </si>
  <si>
    <t>RN11</t>
  </si>
  <si>
    <t>RN12</t>
  </si>
  <si>
    <t>RN13</t>
  </si>
  <si>
    <t>OBORUD_VSPOMOG</t>
  </si>
  <si>
    <t>NAKL_PN</t>
  </si>
  <si>
    <t>NAKL_VX</t>
  </si>
  <si>
    <t>PLAN_PN</t>
  </si>
  <si>
    <t>PLAN_VX</t>
  </si>
  <si>
    <t>VTCH_PN</t>
  </si>
  <si>
    <t>VTCH_VX</t>
  </si>
  <si>
    <t>N = &lt; 1-31 * 1-31 * 1 &gt;</t>
  </si>
  <si>
    <t xml:space="preserve">          Ремонт внутридомовых инженерных систем. Ремонт индивидуального теплового узла (ИТП) и замена бойлера.</t>
  </si>
  <si>
    <t>Н1</t>
  </si>
  <si>
    <t>Н2</t>
  </si>
  <si>
    <t>Н3</t>
  </si>
  <si>
    <t>Н4</t>
  </si>
  <si>
    <t>Н5</t>
  </si>
  <si>
    <t>Н6</t>
  </si>
  <si>
    <t>Н7</t>
  </si>
  <si>
    <t>Н8</t>
  </si>
  <si>
    <t>Н9</t>
  </si>
  <si>
    <t>Н10</t>
  </si>
  <si>
    <t>Н11</t>
  </si>
  <si>
    <t>Н12</t>
  </si>
  <si>
    <t>Н13</t>
  </si>
  <si>
    <t>Н14</t>
  </si>
  <si>
    <t>Н15</t>
  </si>
  <si>
    <t>Н16</t>
  </si>
  <si>
    <t>Н17</t>
  </si>
  <si>
    <t>Н18</t>
  </si>
  <si>
    <t>Н19</t>
  </si>
  <si>
    <t>Н20</t>
  </si>
  <si>
    <t>Н21</t>
  </si>
  <si>
    <t>Н22</t>
  </si>
  <si>
    <t>Н23</t>
  </si>
  <si>
    <t>Н24</t>
  </si>
  <si>
    <t>Н25</t>
  </si>
  <si>
    <t>Н26</t>
  </si>
  <si>
    <t>Н27</t>
  </si>
  <si>
    <t>Н28</t>
  </si>
  <si>
    <t>Н29</t>
  </si>
  <si>
    <t>Н30</t>
  </si>
  <si>
    <t>Н31</t>
  </si>
  <si>
    <t>Н32</t>
  </si>
  <si>
    <t>Н33</t>
  </si>
  <si>
    <t>Н34</t>
  </si>
  <si>
    <t>Н35</t>
  </si>
  <si>
    <t>Н36</t>
  </si>
  <si>
    <t>Н37</t>
  </si>
  <si>
    <t>Н38</t>
  </si>
  <si>
    <t>Н39</t>
  </si>
  <si>
    <t>Н40</t>
  </si>
  <si>
    <t>Н41</t>
  </si>
  <si>
    <t>Н42</t>
  </si>
  <si>
    <t>Н43</t>
  </si>
  <si>
    <t>Н44</t>
  </si>
  <si>
    <t>Н45</t>
  </si>
  <si>
    <t>Н46</t>
  </si>
  <si>
    <t>О0</t>
  </si>
  <si>
    <t>О1</t>
  </si>
  <si>
    <t>О2</t>
  </si>
  <si>
    <t>О3</t>
  </si>
  <si>
    <t>О4</t>
  </si>
  <si>
    <t>О5</t>
  </si>
  <si>
    <t>О6</t>
  </si>
  <si>
    <t>О7</t>
  </si>
  <si>
    <t>О8</t>
  </si>
  <si>
    <t>1</t>
  </si>
  <si>
    <t xml:space="preserve"> </t>
  </si>
  <si>
    <t>2</t>
  </si>
  <si>
    <t>4</t>
  </si>
  <si>
    <t>0</t>
  </si>
  <si>
    <t>3</t>
  </si>
  <si>
    <t>6</t>
  </si>
  <si>
    <t>Наименование</t>
  </si>
  <si>
    <t>Вид</t>
  </si>
  <si>
    <t>Значение</t>
  </si>
  <si>
    <t>ЕИ</t>
  </si>
  <si>
    <t>Z1</t>
  </si>
  <si>
    <t>Z2</t>
  </si>
  <si>
    <t>Z3</t>
  </si>
  <si>
    <t>Z4</t>
  </si>
  <si>
    <t>Z5</t>
  </si>
  <si>
    <t>Z6</t>
  </si>
  <si>
    <t>Z7</t>
  </si>
  <si>
    <t>Z8</t>
  </si>
  <si>
    <t>А</t>
  </si>
  <si>
    <t>Б</t>
  </si>
  <si>
    <t>5</t>
  </si>
  <si>
    <t>7</t>
  </si>
  <si>
    <t>8</t>
  </si>
  <si>
    <t>9</t>
  </si>
  <si>
    <t>!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</si>
  <si>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</si>
  <si>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</si>
  <si>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</si>
  <si>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</si>
  <si>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</si>
  <si>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</si>
  <si>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</si>
  <si>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</si>
  <si>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</si>
  <si>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</si>
  <si>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</si>
  <si>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</si>
  <si>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</si>
  <si>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</si>
  <si>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</si>
  <si>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</si>
  <si>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</si>
  <si>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</si>
  <si>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</si>
  <si>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</si>
  <si>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</si>
  <si>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</si>
  <si>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</si>
  <si>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</si>
  <si>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</si>
  <si>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</si>
  <si>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</si>
  <si>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</si>
  <si>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</si>
  <si>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</si>
  <si>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</si>
  <si>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</si>
  <si>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</si>
  <si>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</si>
  <si>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</si>
  <si>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</si>
  <si>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</si>
  <si>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</si>
  <si>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</si>
  <si>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</si>
  <si>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</si>
  <si>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</si>
  <si>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</si>
  <si>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</si>
  <si>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</si>
  <si>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</si>
  <si>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</si>
  <si>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</si>
  <si>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</si>
  <si>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</si>
  <si>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</si>
  <si>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</si>
  <si>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</si>
  <si>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</si>
  <si>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</si>
  <si>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</si>
  <si>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</si>
  <si>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</si>
  <si>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</si>
  <si>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</si>
  <si>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</si>
  <si>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</si>
  <si>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</si>
  <si>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</si>
  <si>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k</t>
  </si>
  <si>
    <t>74</t>
  </si>
  <si>
    <t>%</t>
  </si>
  <si>
    <t>75</t>
  </si>
  <si>
    <t>s</t>
  </si>
  <si>
    <t>76</t>
  </si>
  <si>
    <t>в т.ч. Вспомогательные материалы на монтаж</t>
  </si>
  <si>
    <t>h</t>
  </si>
  <si>
    <t>77</t>
  </si>
  <si>
    <t>78</t>
  </si>
  <si>
    <t>79</t>
  </si>
  <si>
    <t>80</t>
  </si>
  <si>
    <t>81</t>
  </si>
  <si>
    <t>82</t>
  </si>
  <si>
    <t>83</t>
  </si>
  <si>
    <t>(Локальный сметный расчет)</t>
  </si>
  <si>
    <t>«______»____________________ 201__г.</t>
  </si>
  <si>
    <t xml:space="preserve"> Ремонт внутридомовых инженерных систем. Ремонт индивидуального теплового узла (ИТП) и замена бойлера.</t>
  </si>
  <si>
    <t>Глобальные начисления: Н3(ЭМ)= 1.2, Н4(ЗПМ)= 1.2, Н5(ОЗП)= 1.2</t>
  </si>
  <si>
    <t xml:space="preserve">   Начисления: Н3(ЭМ)= 0.4, Н4(ЗПМ)= 0.4, Н5(ОЗП)= 0.4, Н48(М)= 0</t>
  </si>
  <si>
    <t xml:space="preserve">   Начисления: Н3(ЭМ)= 1,2*1.25, Н4(ЗПМ)= 1,2*1.25, Н5(ОЗП)= 1,2*1.15</t>
  </si>
  <si>
    <t xml:space="preserve">   Начисления: Н3(ЭМ)= 1,2*1.25, Н5(ОЗП)= 1,2*1.15</t>
  </si>
  <si>
    <t xml:space="preserve">   Начисления: Н5(ОЗП)= 1.2*1.15</t>
  </si>
  <si>
    <t>(должность, подпись, Ф.И.О)</t>
  </si>
  <si>
    <t>Выполнение функций заказчика-застройщика (Технадзор)</t>
  </si>
  <si>
    <t>1.4%</t>
  </si>
  <si>
    <t xml:space="preserve">ИТОГО С ТЕХНАДЗОРОМ                                                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</si>
</sst>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#0"/>
    <numFmt numFmtId="166" formatCode="#,##0.00;\-#,##0.00;"/>
    <numFmt numFmtId="167" formatCode="#,##0.00;\-#,##0.00;#,##0.00"/>
    <numFmt numFmtId="168" formatCode="#,##0.00######################"/>
    <numFmt numFmtId="169" formatCode="#,##0.00000000;\-#,##0.00000000;#,##0.00000000"/>
    <numFmt numFmtId="170" formatCode="#\ ###.#0"/>
  </numFmts>
  <fonts count="7">
    <font>
      <sz val="8"/>
      <name val="Verdana"/>
      <family val="0"/>
    </font>
    <font>
      <sz val="8"/>
      <color indexed="8"/>
      <name val="Verdana"/>
      <family val="0"/>
    </font>
    <font>
      <b/>
      <sz val="8"/>
      <name val="Verdana"/>
      <family val="0"/>
    </font>
    <font>
      <u val="single"/>
      <sz val="8"/>
      <name val="Verdana"/>
      <family val="0"/>
    </font>
    <font>
      <i/>
      <sz val="8"/>
      <name val="Verdana"/>
      <family val="0"/>
    </font>
    <font>
      <b/>
      <u val="single"/>
      <sz val="8"/>
      <name val="Verdana"/>
      <family val="0"/>
    </font>
    <font>
      <sz val="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15"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</cellStyleXfs>
  <cellXfs count="77">
    <xf numFmtId="0" fontId="0" fillId="0" borderId="0" xfId="0" applyNumberFormat="1" applyFont="1" applyFill="1" applyBorder="1" applyAlignment="1" applyProtection="1">
      <alignment vertical="top"/>
      <protection locked="0"/>
    </xf>
    <xf numFmtId="164" fontId="0" fillId="0" borderId="0" xfId="0" applyFont="1" applyAlignment="1">
      <alignment horizontal="right" vertical="top" wrapText="1"/>
    </xf>
    <xf numFmtId="164" fontId="0" fillId="0" borderId="0" xfId="0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49" fontId="0" fillId="0" borderId="0" xfId="0" applyFont="1" applyAlignment="1">
      <alignment horizontal="left" vertical="top" wrapText="1"/>
    </xf>
    <xf numFmtId="49" fontId="0" fillId="0" borderId="0" xfId="0" applyFont="1" applyAlignment="1">
      <alignment horizontal="right" vertical="top"/>
    </xf>
    <xf numFmtId="49" fontId="0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49" fontId="0" fillId="0" borderId="1" xfId="0" applyFont="1" applyAlignment="1">
      <alignment horizontal="center" vertical="center" wrapText="1"/>
    </xf>
    <xf numFmtId="165" fontId="0" fillId="0" borderId="2" xfId="0" applyFont="1" applyAlignment="1">
      <alignment horizontal="center" vertical="top" wrapText="1"/>
    </xf>
    <xf numFmtId="166" fontId="3" fillId="0" borderId="0" xfId="0" applyNumberFormat="1" applyFont="1" applyAlignment="1">
      <alignment horizontal="right" vertical="top" wrapText="1"/>
    </xf>
    <xf numFmtId="166" fontId="0" fillId="0" borderId="0" xfId="0" applyFont="1" applyAlignment="1">
      <alignment horizontal="right" vertical="top" wrapText="1"/>
    </xf>
    <xf numFmtId="164" fontId="3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167" fontId="0" fillId="0" borderId="0" xfId="0" applyFont="1" applyAlignment="1">
      <alignment horizontal="right" vertical="top" wrapText="1"/>
    </xf>
    <xf numFmtId="164" fontId="0" fillId="0" borderId="3" xfId="0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 wrapText="1"/>
    </xf>
    <xf numFmtId="166" fontId="2" fillId="0" borderId="0" xfId="0" applyNumberFormat="1" applyFont="1" applyAlignment="1">
      <alignment horizontal="right" vertical="top"/>
    </xf>
    <xf numFmtId="166" fontId="5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right" vertical="top" wrapText="1"/>
    </xf>
    <xf numFmtId="167" fontId="0" fillId="0" borderId="0" xfId="0" applyFont="1" applyAlignment="1">
      <alignment horizontal="right" vertical="top"/>
    </xf>
    <xf numFmtId="164" fontId="0" fillId="0" borderId="0" xfId="0" applyFont="1" applyAlignment="1">
      <alignment horizontal="right" vertical="top"/>
    </xf>
    <xf numFmtId="167" fontId="0" fillId="0" borderId="0" xfId="0" applyFont="1" applyAlignment="1">
      <alignment horizontal="right" vertical="top"/>
    </xf>
    <xf numFmtId="164" fontId="2" fillId="0" borderId="0" xfId="0" applyNumberFormat="1" applyFont="1" applyAlignment="1">
      <alignment horizontal="center" vertical="center"/>
    </xf>
    <xf numFmtId="164" fontId="2" fillId="0" borderId="0" xfId="0" applyFont="1" applyAlignment="1">
      <alignment horizontal="right" vertical="top"/>
    </xf>
    <xf numFmtId="164" fontId="2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top"/>
    </xf>
    <xf numFmtId="164" fontId="0" fillId="2" borderId="0" xfId="0" applyFont="1" applyBorder="1" applyAlignment="1">
      <alignment horizontal="right" vertical="top"/>
    </xf>
    <xf numFmtId="49" fontId="0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center"/>
    </xf>
    <xf numFmtId="49" fontId="0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center"/>
    </xf>
    <xf numFmtId="164" fontId="0" fillId="2" borderId="0" xfId="0" applyFont="1" applyBorder="1" applyAlignment="1">
      <alignment horizontal="right" vertical="center"/>
    </xf>
    <xf numFmtId="168" fontId="0" fillId="0" borderId="0" xfId="0" applyFont="1" applyAlignment="1">
      <alignment horizontal="right" vertical="top"/>
    </xf>
    <xf numFmtId="49" fontId="2" fillId="0" borderId="0" xfId="0" applyFont="1" applyAlignment="1">
      <alignment horizontal="center" vertical="center"/>
    </xf>
    <xf numFmtId="49" fontId="0" fillId="0" borderId="0" xfId="0" applyFont="1" applyAlignment="1">
      <alignment horizontal="left" vertical="top"/>
    </xf>
    <xf numFmtId="169" fontId="0" fillId="0" borderId="0" xfId="0" applyFont="1" applyAlignment="1">
      <alignment horizontal="right" vertical="top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right" vertical="top" wrapText="1"/>
    </xf>
    <xf numFmtId="164" fontId="2" fillId="0" borderId="0" xfId="0" applyNumberFormat="1" applyFont="1" applyAlignment="1">
      <alignment horizontal="right" vertical="top"/>
    </xf>
    <xf numFmtId="166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 wrapText="1"/>
    </xf>
    <xf numFmtId="164" fontId="0" fillId="0" borderId="0" xfId="0" applyFont="1" applyAlignment="1">
      <alignment horizontal="right" vertical="top" wrapText="1"/>
    </xf>
    <xf numFmtId="166" fontId="0" fillId="0" borderId="0" xfId="0" applyFont="1" applyAlignment="1">
      <alignment horizontal="right" vertical="top" wrapText="1"/>
    </xf>
    <xf numFmtId="49" fontId="0" fillId="0" borderId="0" xfId="0" applyFont="1" applyAlignment="1">
      <alignment horizontal="right" vertical="top" wrapText="1"/>
    </xf>
    <xf numFmtId="49" fontId="0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/>
    </xf>
    <xf numFmtId="49" fontId="0" fillId="0" borderId="0" xfId="0" applyFont="1" applyAlignment="1">
      <alignment horizontal="left" vertical="top"/>
    </xf>
    <xf numFmtId="49" fontId="0" fillId="0" borderId="4" xfId="0" applyFont="1" applyAlignment="1">
      <alignment horizontal="center" vertical="center" wrapText="1"/>
    </xf>
    <xf numFmtId="49" fontId="0" fillId="0" borderId="5" xfId="0" applyFont="1" applyAlignment="1">
      <alignment horizontal="center" vertical="center" wrapText="1"/>
    </xf>
    <xf numFmtId="49" fontId="0" fillId="0" borderId="6" xfId="0" applyFont="1" applyAlignment="1">
      <alignment horizontal="center" vertical="center" wrapText="1"/>
    </xf>
    <xf numFmtId="49" fontId="0" fillId="0" borderId="7" xfId="0" applyFont="1" applyAlignment="1">
      <alignment horizontal="center" vertical="center" wrapText="1"/>
    </xf>
    <xf numFmtId="49" fontId="0" fillId="0" borderId="8" xfId="0" applyFont="1" applyAlignment="1">
      <alignment horizontal="center" vertical="center" wrapText="1"/>
    </xf>
    <xf numFmtId="49" fontId="0" fillId="0" borderId="9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164" fontId="0" fillId="0" borderId="0" xfId="0" applyFont="1" applyAlignment="1">
      <alignment horizontal="right" vertical="top"/>
    </xf>
    <xf numFmtId="167" fontId="0" fillId="0" borderId="0" xfId="0" applyFont="1" applyAlignment="1">
      <alignment horizontal="right" vertical="top"/>
    </xf>
    <xf numFmtId="49" fontId="2" fillId="2" borderId="0" xfId="0" applyNumberFormat="1" applyFont="1" applyBorder="1" applyAlignment="1">
      <alignment horizontal="left" vertical="top"/>
    </xf>
    <xf numFmtId="164" fontId="0" fillId="0" borderId="0" xfId="0" applyFont="1" applyAlignment="1">
      <alignment horizontal="right" vertical="center"/>
    </xf>
    <xf numFmtId="49" fontId="0" fillId="0" borderId="0" xfId="0" applyFont="1" applyAlignment="1">
      <alignment horizontal="center" vertical="center"/>
    </xf>
    <xf numFmtId="49" fontId="2" fillId="2" borderId="0" xfId="0" applyNumberFormat="1" applyFont="1" applyBorder="1" applyAlignment="1">
      <alignment horizontal="left" vertical="center"/>
    </xf>
    <xf numFmtId="49" fontId="0" fillId="0" borderId="0" xfId="0" applyFont="1" applyAlignment="1">
      <alignment horizontal="right" vertical="top"/>
    </xf>
    <xf numFmtId="168" fontId="0" fillId="0" borderId="0" xfId="0" applyFont="1" applyAlignment="1">
      <alignment horizontal="right" vertical="top"/>
    </xf>
    <xf numFmtId="170" fontId="2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right" vertical="top" wrapText="1"/>
    </xf>
    <xf numFmtId="49" fontId="0" fillId="0" borderId="0" xfId="0" applyAlignment="1">
      <alignment horizontal="right" vertical="top" wrapText="1"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right" vertical="top"/>
    </xf>
    <xf numFmtId="49" fontId="0" fillId="0" borderId="10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center" vertical="top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573"/>
  <sheetViews>
    <sheetView tabSelected="1" workbookViewId="0" topLeftCell="A1">
      <selection activeCell="F5" sqref="F5:I5"/>
    </sheetView>
  </sheetViews>
  <sheetFormatPr defaultColWidth="9.140625" defaultRowHeight="10.5"/>
  <cols>
    <col min="1" max="1" width="4.140625" style="2" customWidth="1"/>
    <col min="2" max="2" width="47.8515625" style="2" customWidth="1"/>
    <col min="3" max="3" width="11.57421875" style="2" customWidth="1"/>
    <col min="4" max="5" width="12.00390625" style="2" customWidth="1"/>
    <col min="6" max="6" width="17.7109375" style="2" customWidth="1"/>
    <col min="7" max="8" width="12.00390625" style="2" customWidth="1"/>
    <col min="9" max="9" width="9.00390625" style="2" customWidth="1"/>
    <col min="10" max="10" width="12.00390625" style="2" customWidth="1"/>
    <col min="11" max="12" width="9.140625" style="2" hidden="1" customWidth="1"/>
    <col min="13" max="13" width="9.140625" style="2" customWidth="1"/>
    <col min="14" max="14" width="9.140625" style="2" hidden="1" customWidth="1"/>
    <col min="15" max="17" width="9.140625" style="2" customWidth="1"/>
    <col min="18" max="18" width="9.140625" style="2" hidden="1" customWidth="1"/>
    <col min="19" max="16384" width="9.140625" style="2" customWidth="1"/>
  </cols>
  <sheetData>
    <row r="1" spans="1:10" ht="10.5">
      <c r="A1" s="3"/>
      <c r="D1" s="3"/>
      <c r="J1" s="4" t="s">
        <v>0</v>
      </c>
    </row>
    <row r="3" spans="1:9" ht="10.5" customHeight="1">
      <c r="A3" s="49" t="s">
        <v>1</v>
      </c>
      <c r="B3" s="49"/>
      <c r="C3" s="49"/>
      <c r="D3" s="49"/>
      <c r="F3" s="49" t="s">
        <v>2</v>
      </c>
      <c r="G3" s="49"/>
      <c r="H3" s="49"/>
      <c r="I3" s="49"/>
    </row>
    <row r="4" spans="1:10" ht="10.5" customHeight="1">
      <c r="A4" s="42" t="s">
        <v>3</v>
      </c>
      <c r="B4" s="42"/>
      <c r="C4" s="68">
        <f>F567</f>
        <v>351535.6494</v>
      </c>
      <c r="D4" s="69" t="s">
        <v>4</v>
      </c>
      <c r="E4" s="70"/>
      <c r="F4" s="42" t="s">
        <v>3</v>
      </c>
      <c r="G4" s="42"/>
      <c r="H4" s="68">
        <f>F567</f>
        <v>351535.6494</v>
      </c>
      <c r="I4" s="69" t="s">
        <v>4</v>
      </c>
      <c r="J4" s="70"/>
    </row>
    <row r="5" spans="1:9" ht="10.5">
      <c r="A5" s="46"/>
      <c r="B5" s="46"/>
      <c r="C5" s="46"/>
      <c r="D5" s="46"/>
      <c r="F5" s="46"/>
      <c r="G5" s="46"/>
      <c r="H5" s="46"/>
      <c r="I5" s="46"/>
    </row>
    <row r="6" spans="1:9" ht="10.5">
      <c r="A6" s="46"/>
      <c r="B6" s="46"/>
      <c r="C6" s="46"/>
      <c r="D6" s="46"/>
      <c r="F6" s="46"/>
      <c r="G6" s="46"/>
      <c r="H6" s="46"/>
      <c r="I6" s="46"/>
    </row>
    <row r="7" spans="1:9" ht="10.5" customHeight="1">
      <c r="A7" s="48" t="s">
        <v>5</v>
      </c>
      <c r="B7" s="48"/>
      <c r="C7" s="48"/>
      <c r="D7" s="48"/>
      <c r="F7" s="48" t="s">
        <v>5</v>
      </c>
      <c r="G7" s="48"/>
      <c r="H7" s="48"/>
      <c r="I7" s="48"/>
    </row>
    <row r="8" spans="1:9" ht="10.5">
      <c r="A8" s="46"/>
      <c r="B8" s="46"/>
      <c r="C8" s="46"/>
      <c r="D8" s="46"/>
      <c r="F8" s="46"/>
      <c r="G8" s="46"/>
      <c r="H8" s="46"/>
      <c r="I8" s="46"/>
    </row>
    <row r="9" spans="1:9" ht="10.5" customHeight="1">
      <c r="A9" s="71" t="s">
        <v>398</v>
      </c>
      <c r="B9" s="48"/>
      <c r="C9" s="48"/>
      <c r="D9" s="48"/>
      <c r="F9" s="71" t="s">
        <v>398</v>
      </c>
      <c r="G9" s="48"/>
      <c r="H9" s="48"/>
      <c r="I9" s="48"/>
    </row>
    <row r="12" spans="2:3" ht="10.5">
      <c r="B12" s="6" t="s">
        <v>6</v>
      </c>
      <c r="C12" s="7" t="s">
        <v>7</v>
      </c>
    </row>
    <row r="13" spans="1:10" ht="10.5">
      <c r="A13" s="58" t="s">
        <v>8</v>
      </c>
      <c r="B13" s="58"/>
      <c r="C13" s="58"/>
      <c r="D13" s="58"/>
      <c r="E13" s="58"/>
      <c r="F13" s="58"/>
      <c r="G13" s="58"/>
      <c r="H13" s="58"/>
      <c r="I13" s="58"/>
      <c r="J13" s="58"/>
    </row>
    <row r="14" spans="1:10" ht="10.5">
      <c r="A14" s="41" t="s">
        <v>397</v>
      </c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0.5">
      <c r="A15" s="72" t="s">
        <v>399</v>
      </c>
      <c r="B15" s="59"/>
      <c r="C15" s="59"/>
      <c r="D15" s="59"/>
      <c r="E15" s="59"/>
      <c r="F15" s="59"/>
      <c r="G15" s="59"/>
      <c r="H15" s="59"/>
      <c r="I15" s="59"/>
      <c r="J15" s="59"/>
    </row>
    <row r="16" spans="2:3" ht="10.5">
      <c r="B16" s="6" t="s">
        <v>9</v>
      </c>
      <c r="C16" s="7" t="s">
        <v>10</v>
      </c>
    </row>
    <row r="17" spans="7:10" ht="10.5">
      <c r="G17" s="6" t="s">
        <v>11</v>
      </c>
      <c r="H17" s="43" t="str">
        <f>TEXT((F552)/1000,"# ##0"&amp;GetSeparator()&amp;"000")</f>
        <v> 76,311</v>
      </c>
      <c r="I17" s="43"/>
      <c r="J17" s="9" t="s">
        <v>12</v>
      </c>
    </row>
    <row r="18" spans="7:10" ht="10.5">
      <c r="G18" s="6" t="s">
        <v>13</v>
      </c>
      <c r="H18" s="43" t="str">
        <f>TEXT((F490)/1000,"# ##0"&amp;GetSeparator()&amp;"000")</f>
        <v> 4,868</v>
      </c>
      <c r="I18" s="43"/>
      <c r="J18" s="9" t="s">
        <v>12</v>
      </c>
    </row>
    <row r="19" spans="7:10" ht="10.5">
      <c r="G19" s="6" t="s">
        <v>14</v>
      </c>
      <c r="H19" s="43" t="str">
        <f>TEXT((F500)/1000,"# ##0"&amp;GetSeparator()&amp;"000")</f>
        <v> 1,646</v>
      </c>
      <c r="I19" s="43"/>
      <c r="J19" s="9" t="s">
        <v>12</v>
      </c>
    </row>
    <row r="20" spans="7:10" ht="10.5">
      <c r="G20" s="6" t="s">
        <v>15</v>
      </c>
      <c r="H20" s="43" t="str">
        <f>TEXT((J565)/1000,"# ##0"&amp;GetSeparator()&amp;"000")</f>
        <v> 0,191</v>
      </c>
      <c r="I20" s="43"/>
      <c r="J20" s="9" t="s">
        <v>16</v>
      </c>
    </row>
    <row r="21" spans="7:10" ht="10.5">
      <c r="G21" s="6" t="s">
        <v>17</v>
      </c>
      <c r="H21" s="43" t="str">
        <f>TEXT((F562)/1000,"# ##0"&amp;GetSeparator()&amp;"000")</f>
        <v> 2,282</v>
      </c>
      <c r="I21" s="43"/>
      <c r="J21" s="9" t="s">
        <v>12</v>
      </c>
    </row>
    <row r="22" spans="1:10" ht="10.5">
      <c r="A22" s="51" t="s">
        <v>18</v>
      </c>
      <c r="B22" s="51"/>
      <c r="C22" s="51"/>
      <c r="D22" s="51"/>
      <c r="E22" s="51"/>
      <c r="F22" s="51"/>
      <c r="G22" s="51"/>
      <c r="H22" s="51"/>
      <c r="I22" s="51"/>
      <c r="J22" s="51"/>
    </row>
    <row r="23" ht="4.5" customHeight="1"/>
    <row r="24" spans="1:10" ht="43.5" customHeight="1">
      <c r="A24" s="52" t="s">
        <v>19</v>
      </c>
      <c r="B24" s="52" t="s">
        <v>20</v>
      </c>
      <c r="C24" s="52" t="s">
        <v>21</v>
      </c>
      <c r="D24" s="55" t="s">
        <v>22</v>
      </c>
      <c r="E24" s="56"/>
      <c r="F24" s="55" t="s">
        <v>23</v>
      </c>
      <c r="G24" s="57"/>
      <c r="H24" s="56"/>
      <c r="I24" s="55" t="s">
        <v>24</v>
      </c>
      <c r="J24" s="56"/>
    </row>
    <row r="25" spans="1:10" ht="21.75" customHeight="1">
      <c r="A25" s="53"/>
      <c r="B25" s="53"/>
      <c r="C25" s="53"/>
      <c r="D25" s="10" t="s">
        <v>25</v>
      </c>
      <c r="E25" s="10" t="s">
        <v>26</v>
      </c>
      <c r="F25" s="52" t="s">
        <v>25</v>
      </c>
      <c r="G25" s="52" t="s">
        <v>27</v>
      </c>
      <c r="H25" s="10" t="s">
        <v>26</v>
      </c>
      <c r="I25" s="55" t="s">
        <v>28</v>
      </c>
      <c r="J25" s="56"/>
    </row>
    <row r="26" spans="1:10" ht="43.5" customHeight="1">
      <c r="A26" s="54"/>
      <c r="B26" s="54"/>
      <c r="C26" s="54"/>
      <c r="D26" s="10" t="s">
        <v>27</v>
      </c>
      <c r="E26" s="10" t="s">
        <v>29</v>
      </c>
      <c r="F26" s="54"/>
      <c r="G26" s="54"/>
      <c r="H26" s="10" t="s">
        <v>29</v>
      </c>
      <c r="I26" s="10" t="s">
        <v>30</v>
      </c>
      <c r="J26" s="10" t="s">
        <v>25</v>
      </c>
    </row>
    <row r="27" spans="1:10" ht="10.5">
      <c r="A27" s="11">
        <v>1</v>
      </c>
      <c r="B27" s="11">
        <v>2</v>
      </c>
      <c r="C27" s="11">
        <v>3</v>
      </c>
      <c r="D27" s="11">
        <v>4</v>
      </c>
      <c r="E27" s="11">
        <v>5</v>
      </c>
      <c r="F27" s="11">
        <v>6</v>
      </c>
      <c r="G27" s="11">
        <v>7</v>
      </c>
      <c r="H27" s="11">
        <v>8</v>
      </c>
      <c r="I27" s="11">
        <v>9</v>
      </c>
      <c r="J27" s="11">
        <v>10</v>
      </c>
    </row>
    <row r="28" ht="10.5">
      <c r="B28" s="9" t="s">
        <v>400</v>
      </c>
    </row>
    <row r="29" spans="1:14" ht="10.5">
      <c r="A29" s="48" t="s">
        <v>31</v>
      </c>
      <c r="B29" s="49" t="s">
        <v>32</v>
      </c>
      <c r="C29" s="46">
        <v>20.3</v>
      </c>
      <c r="D29" s="12">
        <f>'Базовые цены за единицу'!B6</f>
        <v>4.74</v>
      </c>
      <c r="E29" s="12"/>
      <c r="F29" s="47">
        <f>'Базовые цены с учетом расхода'!B6</f>
        <v>96.22</v>
      </c>
      <c r="G29" s="47">
        <f>'Базовые цены с учетом расхода'!C6</f>
        <v>96.22</v>
      </c>
      <c r="H29" s="12">
        <f>'Базовые цены с учетом расхода'!D6</f>
        <v>0</v>
      </c>
      <c r="I29" s="14">
        <v>0.492</v>
      </c>
      <c r="J29" s="14">
        <f>'Базовые цены с учетом расхода'!I6</f>
        <v>9.9876</v>
      </c>
      <c r="K29" s="2" t="s">
        <v>33</v>
      </c>
      <c r="L29" s="2" t="s">
        <v>34</v>
      </c>
      <c r="N29" s="47">
        <f>'Базовые цены с учетом расхода'!F6</f>
        <v>0</v>
      </c>
    </row>
    <row r="30" spans="1:14" ht="33" customHeight="1">
      <c r="A30" s="46"/>
      <c r="B30" s="46"/>
      <c r="C30" s="46"/>
      <c r="D30" s="13">
        <v>4.74</v>
      </c>
      <c r="E30" s="13"/>
      <c r="F30" s="47"/>
      <c r="G30" s="47"/>
      <c r="H30" s="13">
        <f>'Базовые цены с учетом расхода'!E6</f>
        <v>0</v>
      </c>
      <c r="J30" s="2">
        <f>'Базовые цены с учетом расхода'!K6</f>
        <v>0</v>
      </c>
      <c r="K30" s="2" t="s">
        <v>35</v>
      </c>
      <c r="L30" s="2" t="s">
        <v>36</v>
      </c>
      <c r="N30" s="47"/>
    </row>
    <row r="31" spans="2:12" ht="10.5" hidden="1">
      <c r="B31" s="15" t="s">
        <v>37</v>
      </c>
      <c r="C31" s="1">
        <v>74</v>
      </c>
      <c r="F31" s="16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71.2</v>
      </c>
      <c r="L31" s="5" t="s">
        <v>38</v>
      </c>
    </row>
    <row r="32" spans="2:12" ht="10.5" hidden="1">
      <c r="B32" s="15" t="s">
        <v>39</v>
      </c>
      <c r="F32" s="16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71.2</v>
      </c>
      <c r="L32" s="5" t="s">
        <v>40</v>
      </c>
    </row>
    <row r="33" spans="2:12" ht="10.5" hidden="1">
      <c r="B33" s="15" t="s">
        <v>41</v>
      </c>
      <c r="F33" s="16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71.2</v>
      </c>
      <c r="L33" s="5" t="s">
        <v>42</v>
      </c>
    </row>
    <row r="34" spans="2:12" ht="10.5" hidden="1">
      <c r="B34" s="15" t="s">
        <v>43</v>
      </c>
      <c r="C34" s="1">
        <v>50</v>
      </c>
      <c r="F34" s="16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48.11</v>
      </c>
      <c r="L34" s="5" t="s">
        <v>44</v>
      </c>
    </row>
    <row r="35" spans="2:12" ht="10.5" hidden="1">
      <c r="B35" s="15" t="s">
        <v>45</v>
      </c>
      <c r="F35" s="16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48.11</v>
      </c>
      <c r="L35" s="5" t="s">
        <v>46</v>
      </c>
    </row>
    <row r="36" spans="2:12" ht="10.5" hidden="1">
      <c r="B36" s="15" t="s">
        <v>47</v>
      </c>
      <c r="F36" s="16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48.11</v>
      </c>
      <c r="L36" s="5" t="s">
        <v>48</v>
      </c>
    </row>
    <row r="37" spans="1:10" ht="10.5">
      <c r="A37" s="17"/>
      <c r="B37" s="17"/>
      <c r="C37" s="17"/>
      <c r="D37" s="17"/>
      <c r="E37" s="17"/>
      <c r="F37" s="17"/>
      <c r="G37" s="17"/>
      <c r="H37" s="17"/>
      <c r="I37" s="17"/>
      <c r="J37" s="17"/>
    </row>
    <row r="38" spans="1:14" ht="10.5">
      <c r="A38" s="48" t="s">
        <v>49</v>
      </c>
      <c r="B38" s="49" t="s">
        <v>50</v>
      </c>
      <c r="C38" s="46">
        <v>0.15</v>
      </c>
      <c r="D38" s="12">
        <f>'Базовые цены за единицу'!B7</f>
        <v>917.92</v>
      </c>
      <c r="E38" s="12">
        <v>21.05</v>
      </c>
      <c r="F38" s="47">
        <f>'Базовые цены с учетом расхода'!B7</f>
        <v>137.69</v>
      </c>
      <c r="G38" s="47">
        <f>'Базовые цены с учетом расхода'!C7</f>
        <v>126.71</v>
      </c>
      <c r="H38" s="12">
        <f>'Базовые цены с учетом расхода'!D7</f>
        <v>3.16</v>
      </c>
      <c r="I38" s="14">
        <v>78.36</v>
      </c>
      <c r="J38" s="14">
        <f>'Базовые цены с учетом расхода'!I7</f>
        <v>11.754</v>
      </c>
      <c r="K38" s="2" t="s">
        <v>33</v>
      </c>
      <c r="L38" s="2" t="s">
        <v>34</v>
      </c>
      <c r="N38" s="47">
        <f>'Базовые цены с учетом расхода'!F7</f>
        <v>7.82</v>
      </c>
    </row>
    <row r="39" spans="1:14" ht="54.75" customHeight="1">
      <c r="A39" s="46"/>
      <c r="B39" s="46"/>
      <c r="C39" s="46"/>
      <c r="D39" s="13">
        <v>844.72</v>
      </c>
      <c r="E39" s="13"/>
      <c r="F39" s="47"/>
      <c r="G39" s="47"/>
      <c r="H39" s="13">
        <f>'Базовые цены с учетом расхода'!E7</f>
        <v>0</v>
      </c>
      <c r="J39" s="2">
        <f>'Базовые цены с учетом расхода'!K7</f>
        <v>0</v>
      </c>
      <c r="K39" s="2" t="s">
        <v>35</v>
      </c>
      <c r="L39" s="2" t="s">
        <v>36</v>
      </c>
      <c r="N39" s="47"/>
    </row>
    <row r="40" spans="2:12" ht="10.5" hidden="1">
      <c r="B40" s="15" t="s">
        <v>37</v>
      </c>
      <c r="C40" s="1">
        <v>74</v>
      </c>
      <c r="F40" s="16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  <v>93.77</v>
      </c>
      <c r="L40" s="5" t="s">
        <v>38</v>
      </c>
    </row>
    <row r="41" spans="2:12" ht="10.5" hidden="1">
      <c r="B41" s="15" t="s">
        <v>39</v>
      </c>
      <c r="F41" s="16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  <v>93.77</v>
      </c>
      <c r="L41" s="5" t="s">
        <v>40</v>
      </c>
    </row>
    <row r="42" spans="2:12" ht="10.5" hidden="1">
      <c r="B42" s="15" t="s">
        <v>41</v>
      </c>
      <c r="F42" s="16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  <v>93.77</v>
      </c>
      <c r="L42" s="5" t="s">
        <v>42</v>
      </c>
    </row>
    <row r="43" spans="2:12" ht="10.5" hidden="1">
      <c r="B43" s="15" t="s">
        <v>43</v>
      </c>
      <c r="C43" s="1">
        <v>50</v>
      </c>
      <c r="F43" s="16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  <v>63.36</v>
      </c>
      <c r="L43" s="5" t="s">
        <v>44</v>
      </c>
    </row>
    <row r="44" spans="2:12" ht="10.5" hidden="1">
      <c r="B44" s="15" t="s">
        <v>45</v>
      </c>
      <c r="F44" s="16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  <v>63.36</v>
      </c>
      <c r="L44" s="5" t="s">
        <v>46</v>
      </c>
    </row>
    <row r="45" spans="2:12" ht="10.5" hidden="1">
      <c r="B45" s="15" t="s">
        <v>47</v>
      </c>
      <c r="F45" s="16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  <v>63.36</v>
      </c>
      <c r="L45" s="5" t="s">
        <v>48</v>
      </c>
    </row>
    <row r="46" spans="1:10" ht="10.5">
      <c r="A46" s="17"/>
      <c r="B46" s="17"/>
      <c r="C46" s="17"/>
      <c r="D46" s="17"/>
      <c r="E46" s="17"/>
      <c r="F46" s="17"/>
      <c r="G46" s="17"/>
      <c r="H46" s="17"/>
      <c r="I46" s="17"/>
      <c r="J46" s="17"/>
    </row>
    <row r="47" spans="1:14" ht="10.5">
      <c r="A47" s="48" t="s">
        <v>51</v>
      </c>
      <c r="B47" s="49" t="s">
        <v>52</v>
      </c>
      <c r="C47" s="46">
        <v>1</v>
      </c>
      <c r="D47" s="12">
        <f>'Базовые цены за единицу'!B8</f>
        <v>135.72</v>
      </c>
      <c r="E47" s="12">
        <v>48.68</v>
      </c>
      <c r="F47" s="47">
        <f>'Базовые цены с учетом расхода'!B8</f>
        <v>135.72</v>
      </c>
      <c r="G47" s="47">
        <f>'Базовые цены с учетом расхода'!C8</f>
        <v>87.04</v>
      </c>
      <c r="H47" s="12">
        <f>'Базовые цены с учетом расхода'!D8</f>
        <v>48.68</v>
      </c>
      <c r="I47" s="14">
        <v>7.152</v>
      </c>
      <c r="J47" s="14">
        <f>'Базовые цены с учетом расхода'!I8</f>
        <v>7.152</v>
      </c>
      <c r="K47" s="2" t="s">
        <v>33</v>
      </c>
      <c r="L47" s="2" t="s">
        <v>34</v>
      </c>
      <c r="N47" s="47">
        <f>'Базовые цены с учетом расхода'!F8</f>
        <v>0</v>
      </c>
    </row>
    <row r="48" spans="1:14" ht="43.5" customHeight="1">
      <c r="A48" s="46"/>
      <c r="B48" s="46"/>
      <c r="C48" s="46"/>
      <c r="D48" s="13">
        <v>87.04</v>
      </c>
      <c r="E48" s="13">
        <v>0.92</v>
      </c>
      <c r="F48" s="47"/>
      <c r="G48" s="47"/>
      <c r="H48" s="13">
        <f>'Базовые цены с учетом расхода'!E8</f>
        <v>0.92</v>
      </c>
      <c r="I48" s="2">
        <v>0.056</v>
      </c>
      <c r="J48" s="2">
        <f>'Базовые цены с учетом расхода'!K8</f>
        <v>0.056</v>
      </c>
      <c r="K48" s="2" t="s">
        <v>35</v>
      </c>
      <c r="L48" s="2" t="s">
        <v>36</v>
      </c>
      <c r="N48" s="47"/>
    </row>
    <row r="49" spans="2:10" ht="10.5">
      <c r="B49" s="50" t="s">
        <v>401</v>
      </c>
      <c r="C49" s="50"/>
      <c r="D49" s="50"/>
      <c r="E49" s="50"/>
      <c r="F49" s="50"/>
      <c r="G49" s="50"/>
      <c r="H49" s="50"/>
      <c r="I49" s="50"/>
      <c r="J49" s="50"/>
    </row>
    <row r="50" spans="2:12" ht="10.5" hidden="1">
      <c r="B50" s="15" t="s">
        <v>37</v>
      </c>
      <c r="C50" s="1">
        <v>115</v>
      </c>
      <c r="F50" s="16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  <v>101.15</v>
      </c>
      <c r="L50" s="5" t="s">
        <v>38</v>
      </c>
    </row>
    <row r="51" spans="2:12" ht="10.5" hidden="1">
      <c r="B51" s="15" t="s">
        <v>39</v>
      </c>
      <c r="F51" s="16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  <v>101.15</v>
      </c>
      <c r="L51" s="5" t="s">
        <v>40</v>
      </c>
    </row>
    <row r="52" spans="2:12" ht="10.5" hidden="1">
      <c r="B52" s="15" t="s">
        <v>41</v>
      </c>
      <c r="F52" s="16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  <v>101.15</v>
      </c>
      <c r="L52" s="5" t="s">
        <v>42</v>
      </c>
    </row>
    <row r="53" spans="2:12" ht="10.5" hidden="1">
      <c r="B53" s="15" t="s">
        <v>43</v>
      </c>
      <c r="C53" s="1">
        <v>71</v>
      </c>
      <c r="F53" s="16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  <v>62.45</v>
      </c>
      <c r="L53" s="5" t="s">
        <v>44</v>
      </c>
    </row>
    <row r="54" spans="2:12" ht="10.5" hidden="1">
      <c r="B54" s="15" t="s">
        <v>45</v>
      </c>
      <c r="F54" s="16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  <v>62.45</v>
      </c>
      <c r="L54" s="5" t="s">
        <v>46</v>
      </c>
    </row>
    <row r="55" spans="2:12" ht="10.5" hidden="1">
      <c r="B55" s="15" t="s">
        <v>47</v>
      </c>
      <c r="F55" s="16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  <v>62.45</v>
      </c>
      <c r="L55" s="5" t="s">
        <v>48</v>
      </c>
    </row>
    <row r="56" spans="1:10" ht="10.5">
      <c r="A56" s="17"/>
      <c r="B56" s="17"/>
      <c r="C56" s="17"/>
      <c r="D56" s="17"/>
      <c r="E56" s="17"/>
      <c r="F56" s="17"/>
      <c r="G56" s="17"/>
      <c r="H56" s="17"/>
      <c r="I56" s="17"/>
      <c r="J56" s="17"/>
    </row>
    <row r="57" spans="1:14" ht="10.5">
      <c r="A57" s="48" t="s">
        <v>53</v>
      </c>
      <c r="B57" s="49" t="s">
        <v>54</v>
      </c>
      <c r="C57" s="46">
        <v>4</v>
      </c>
      <c r="D57" s="12">
        <f>'Базовые цены за единицу'!B9</f>
        <v>48.44</v>
      </c>
      <c r="E57" s="12">
        <v>27.58</v>
      </c>
      <c r="F57" s="47">
        <f>'Базовые цены с учетом расхода'!B9</f>
        <v>193.76</v>
      </c>
      <c r="G57" s="47">
        <f>'Базовые цены с учетом расхода'!C9</f>
        <v>83.44</v>
      </c>
      <c r="H57" s="12">
        <f>'Базовые цены с учетом расхода'!D9</f>
        <v>110.32</v>
      </c>
      <c r="I57" s="14">
        <v>1.84</v>
      </c>
      <c r="J57" s="14">
        <f>'Базовые цены с учетом расхода'!I9</f>
        <v>7.36</v>
      </c>
      <c r="K57" s="2" t="s">
        <v>33</v>
      </c>
      <c r="L57" s="2" t="s">
        <v>34</v>
      </c>
      <c r="N57" s="47">
        <f>'Базовые цены с учетом расхода'!F9</f>
        <v>0</v>
      </c>
    </row>
    <row r="58" spans="1:14" ht="43.5" customHeight="1">
      <c r="A58" s="46"/>
      <c r="B58" s="46"/>
      <c r="C58" s="46"/>
      <c r="D58" s="13">
        <v>20.86</v>
      </c>
      <c r="E58" s="13">
        <v>0.78</v>
      </c>
      <c r="F58" s="47"/>
      <c r="G58" s="47"/>
      <c r="H58" s="13">
        <f>'Базовые цены с учетом расхода'!E9</f>
        <v>3.12</v>
      </c>
      <c r="I58" s="2">
        <v>0.048</v>
      </c>
      <c r="J58" s="2">
        <f>'Базовые цены с учетом расхода'!K9</f>
        <v>0.192</v>
      </c>
      <c r="K58" s="2" t="s">
        <v>35</v>
      </c>
      <c r="L58" s="2" t="s">
        <v>36</v>
      </c>
      <c r="N58" s="47"/>
    </row>
    <row r="59" spans="2:10" ht="10.5">
      <c r="B59" s="50" t="s">
        <v>401</v>
      </c>
      <c r="C59" s="50"/>
      <c r="D59" s="50"/>
      <c r="E59" s="50"/>
      <c r="F59" s="50"/>
      <c r="G59" s="50"/>
      <c r="H59" s="50"/>
      <c r="I59" s="50"/>
      <c r="J59" s="50"/>
    </row>
    <row r="60" spans="2:12" ht="10.5" hidden="1">
      <c r="B60" s="15" t="s">
        <v>37</v>
      </c>
      <c r="C60" s="1">
        <v>115</v>
      </c>
      <c r="F60" s="16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99.54</v>
      </c>
      <c r="L60" s="5" t="s">
        <v>38</v>
      </c>
    </row>
    <row r="61" spans="2:12" ht="10.5" hidden="1">
      <c r="B61" s="15" t="s">
        <v>39</v>
      </c>
      <c r="F61" s="16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99.54</v>
      </c>
      <c r="L61" s="5" t="s">
        <v>40</v>
      </c>
    </row>
    <row r="62" spans="2:12" ht="10.5" hidden="1">
      <c r="B62" s="15" t="s">
        <v>41</v>
      </c>
      <c r="F62" s="16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99.54</v>
      </c>
      <c r="L62" s="5" t="s">
        <v>42</v>
      </c>
    </row>
    <row r="63" spans="2:12" ht="10.5" hidden="1">
      <c r="B63" s="15" t="s">
        <v>43</v>
      </c>
      <c r="C63" s="1">
        <v>71</v>
      </c>
      <c r="F63" s="16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61.46</v>
      </c>
      <c r="L63" s="5" t="s">
        <v>44</v>
      </c>
    </row>
    <row r="64" spans="2:12" ht="10.5" hidden="1">
      <c r="B64" s="15" t="s">
        <v>45</v>
      </c>
      <c r="F64" s="16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61.46</v>
      </c>
      <c r="L64" s="5" t="s">
        <v>46</v>
      </c>
    </row>
    <row r="65" spans="2:12" ht="10.5" hidden="1">
      <c r="B65" s="15" t="s">
        <v>47</v>
      </c>
      <c r="F65" s="16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61.46</v>
      </c>
      <c r="L65" s="5" t="s">
        <v>48</v>
      </c>
    </row>
    <row r="66" spans="1:10" ht="10.5">
      <c r="A66" s="17"/>
      <c r="B66" s="17"/>
      <c r="C66" s="17"/>
      <c r="D66" s="17"/>
      <c r="E66" s="17"/>
      <c r="F66" s="17"/>
      <c r="G66" s="17"/>
      <c r="H66" s="17"/>
      <c r="I66" s="17"/>
      <c r="J66" s="17"/>
    </row>
    <row r="67" spans="1:14" ht="10.5">
      <c r="A67" s="48" t="s">
        <v>55</v>
      </c>
      <c r="B67" s="49" t="s">
        <v>56</v>
      </c>
      <c r="C67" s="46">
        <v>0.5</v>
      </c>
      <c r="D67" s="12">
        <f>'Базовые цены за единицу'!B10</f>
        <v>176.5</v>
      </c>
      <c r="E67" s="12">
        <v>3.63</v>
      </c>
      <c r="F67" s="47">
        <f>'Базовые цены с учетом расхода'!B10</f>
        <v>88.26</v>
      </c>
      <c r="G67" s="47">
        <f>'Базовые цены с учетом расхода'!C10</f>
        <v>7.02</v>
      </c>
      <c r="H67" s="12">
        <f>'Базовые цены с учетом расхода'!D10</f>
        <v>1.82</v>
      </c>
      <c r="I67" s="14">
        <v>1.135464</v>
      </c>
      <c r="J67" s="14">
        <f>'Базовые цены с учетом расхода'!I10</f>
        <v>0.567732</v>
      </c>
      <c r="K67" s="2" t="s">
        <v>33</v>
      </c>
      <c r="L67" s="2" t="s">
        <v>34</v>
      </c>
      <c r="N67" s="47">
        <f>'Базовые цены с учетом расхода'!F10</f>
        <v>79.42</v>
      </c>
    </row>
    <row r="68" spans="1:14" ht="66" customHeight="1">
      <c r="A68" s="46"/>
      <c r="B68" s="46"/>
      <c r="C68" s="46"/>
      <c r="D68" s="13">
        <v>14.03</v>
      </c>
      <c r="E68" s="13">
        <v>0.12</v>
      </c>
      <c r="F68" s="47"/>
      <c r="G68" s="47"/>
      <c r="H68" s="13">
        <f>'Базовые цены с учетом расхода'!E10</f>
        <v>0.06</v>
      </c>
      <c r="I68" s="2">
        <v>0.0072</v>
      </c>
      <c r="J68" s="2">
        <f>'Базовые цены с учетом расхода'!K10</f>
        <v>0.0036</v>
      </c>
      <c r="K68" s="2" t="s">
        <v>35</v>
      </c>
      <c r="L68" s="2" t="s">
        <v>36</v>
      </c>
      <c r="N68" s="47"/>
    </row>
    <row r="69" spans="2:10" ht="10.5">
      <c r="B69" s="50" t="s">
        <v>402</v>
      </c>
      <c r="C69" s="50"/>
      <c r="D69" s="50"/>
      <c r="E69" s="50"/>
      <c r="F69" s="50"/>
      <c r="G69" s="50"/>
      <c r="H69" s="50"/>
      <c r="I69" s="50"/>
      <c r="J69" s="50"/>
    </row>
    <row r="70" spans="2:12" ht="10.5" hidden="1">
      <c r="B70" s="15" t="s">
        <v>37</v>
      </c>
      <c r="C70" s="1">
        <v>115</v>
      </c>
      <c r="F70" s="16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  <v>8.14</v>
      </c>
      <c r="L70" s="5" t="s">
        <v>38</v>
      </c>
    </row>
    <row r="71" spans="2:12" ht="10.5" hidden="1">
      <c r="B71" s="15" t="s">
        <v>39</v>
      </c>
      <c r="F71" s="16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  <v>8.14</v>
      </c>
      <c r="L71" s="5" t="s">
        <v>40</v>
      </c>
    </row>
    <row r="72" spans="2:12" ht="10.5" hidden="1">
      <c r="B72" s="15" t="s">
        <v>41</v>
      </c>
      <c r="F72" s="16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  <v>8.14</v>
      </c>
      <c r="L72" s="5" t="s">
        <v>42</v>
      </c>
    </row>
    <row r="73" spans="2:12" ht="10.5" hidden="1">
      <c r="B73" s="15" t="s">
        <v>43</v>
      </c>
      <c r="C73" s="1">
        <v>71</v>
      </c>
      <c r="F73" s="16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  <v>5.03</v>
      </c>
      <c r="L73" s="5" t="s">
        <v>44</v>
      </c>
    </row>
    <row r="74" spans="2:12" ht="10.5" hidden="1">
      <c r="B74" s="15" t="s">
        <v>45</v>
      </c>
      <c r="F74" s="16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  <v>5.03</v>
      </c>
      <c r="L74" s="5" t="s">
        <v>46</v>
      </c>
    </row>
    <row r="75" spans="2:12" ht="10.5" hidden="1">
      <c r="B75" s="15" t="s">
        <v>47</v>
      </c>
      <c r="F75" s="16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  <v>5.03</v>
      </c>
      <c r="L75" s="5" t="s">
        <v>48</v>
      </c>
    </row>
    <row r="76" spans="1:10" ht="10.5">
      <c r="A76" s="17"/>
      <c r="B76" s="17"/>
      <c r="C76" s="17"/>
      <c r="D76" s="17"/>
      <c r="E76" s="17"/>
      <c r="F76" s="17"/>
      <c r="G76" s="17"/>
      <c r="H76" s="17"/>
      <c r="I76" s="17"/>
      <c r="J76" s="17"/>
    </row>
    <row r="77" spans="1:14" ht="10.5">
      <c r="A77" s="48" t="s">
        <v>57</v>
      </c>
      <c r="B77" s="49" t="s">
        <v>58</v>
      </c>
      <c r="C77" s="46">
        <v>24</v>
      </c>
      <c r="D77" s="12">
        <f>'Базовые цены за единицу'!B11</f>
        <v>150.1</v>
      </c>
      <c r="E77" s="12">
        <v>3.02</v>
      </c>
      <c r="F77" s="47">
        <f>'Базовые цены с учетом расхода'!B11</f>
        <v>3602.4</v>
      </c>
      <c r="G77" s="47">
        <f>'Базовые цены с учетом расхода'!C11</f>
        <v>326.88</v>
      </c>
      <c r="H77" s="12">
        <f>'Базовые цены с учетом расхода'!D11</f>
        <v>72.48</v>
      </c>
      <c r="I77" s="14">
        <v>1.102068</v>
      </c>
      <c r="J77" s="14">
        <f>'Базовые цены с учетом расхода'!I11</f>
        <v>26.449632</v>
      </c>
      <c r="K77" s="2" t="s">
        <v>33</v>
      </c>
      <c r="L77" s="2" t="s">
        <v>34</v>
      </c>
      <c r="N77" s="47">
        <f>'Базовые цены с учетом расхода'!F11</f>
        <v>3203.04</v>
      </c>
    </row>
    <row r="78" spans="1:14" ht="66" customHeight="1">
      <c r="A78" s="46"/>
      <c r="B78" s="46"/>
      <c r="C78" s="46"/>
      <c r="D78" s="13">
        <v>13.62</v>
      </c>
      <c r="E78" s="13">
        <v>0.08</v>
      </c>
      <c r="F78" s="47"/>
      <c r="G78" s="47"/>
      <c r="H78" s="13">
        <f>'Базовые цены с учетом расхода'!E11</f>
        <v>1.92</v>
      </c>
      <c r="I78" s="2">
        <v>0.0042</v>
      </c>
      <c r="J78" s="2">
        <f>'Базовые цены с учетом расхода'!K11</f>
        <v>0.1008</v>
      </c>
      <c r="K78" s="2" t="s">
        <v>35</v>
      </c>
      <c r="L78" s="2" t="s">
        <v>36</v>
      </c>
      <c r="N78" s="47"/>
    </row>
    <row r="79" spans="2:10" ht="10.5">
      <c r="B79" s="50" t="s">
        <v>402</v>
      </c>
      <c r="C79" s="50"/>
      <c r="D79" s="50"/>
      <c r="E79" s="50"/>
      <c r="F79" s="50"/>
      <c r="G79" s="50"/>
      <c r="H79" s="50"/>
      <c r="I79" s="50"/>
      <c r="J79" s="50"/>
    </row>
    <row r="80" spans="2:12" ht="10.5" hidden="1">
      <c r="B80" s="15" t="s">
        <v>37</v>
      </c>
      <c r="C80" s="1">
        <v>115</v>
      </c>
      <c r="F80" s="16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  <v>378.12</v>
      </c>
      <c r="L80" s="5" t="s">
        <v>38</v>
      </c>
    </row>
    <row r="81" spans="2:12" ht="10.5" hidden="1">
      <c r="B81" s="15" t="s">
        <v>39</v>
      </c>
      <c r="F81" s="16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  <v>378.12</v>
      </c>
      <c r="L81" s="5" t="s">
        <v>40</v>
      </c>
    </row>
    <row r="82" spans="2:12" ht="10.5" hidden="1">
      <c r="B82" s="15" t="s">
        <v>41</v>
      </c>
      <c r="F82" s="16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  <v>378.12</v>
      </c>
      <c r="L82" s="5" t="s">
        <v>42</v>
      </c>
    </row>
    <row r="83" spans="2:12" ht="10.5" hidden="1">
      <c r="B83" s="15" t="s">
        <v>43</v>
      </c>
      <c r="C83" s="1">
        <v>71</v>
      </c>
      <c r="F83" s="16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  <v>233.45</v>
      </c>
      <c r="L83" s="5" t="s">
        <v>44</v>
      </c>
    </row>
    <row r="84" spans="2:12" ht="10.5" hidden="1">
      <c r="B84" s="15" t="s">
        <v>45</v>
      </c>
      <c r="F84" s="16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  <v>233.45</v>
      </c>
      <c r="L84" s="5" t="s">
        <v>46</v>
      </c>
    </row>
    <row r="85" spans="2:12" ht="10.5" hidden="1">
      <c r="B85" s="15" t="s">
        <v>47</v>
      </c>
      <c r="F85" s="16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  <v>233.45</v>
      </c>
      <c r="L85" s="5" t="s">
        <v>48</v>
      </c>
    </row>
    <row r="86" spans="1:10" ht="10.5">
      <c r="A86" s="17"/>
      <c r="B86" s="17"/>
      <c r="C86" s="17"/>
      <c r="D86" s="17"/>
      <c r="E86" s="17"/>
      <c r="F86" s="17"/>
      <c r="G86" s="17"/>
      <c r="H86" s="17"/>
      <c r="I86" s="17"/>
      <c r="J86" s="17"/>
    </row>
    <row r="87" spans="1:14" ht="10.5">
      <c r="A87" s="48" t="s">
        <v>59</v>
      </c>
      <c r="B87" s="49" t="s">
        <v>60</v>
      </c>
      <c r="C87" s="46">
        <v>1</v>
      </c>
      <c r="D87" s="12">
        <f>'Базовые цены за единицу'!B12</f>
        <v>105.5</v>
      </c>
      <c r="E87" s="12">
        <v>3.02</v>
      </c>
      <c r="F87" s="47">
        <f>'Базовые цены с учетом расхода'!B12</f>
        <v>105.5</v>
      </c>
      <c r="G87" s="47">
        <f>'Базовые цены с учетом расхода'!C12</f>
        <v>13.62</v>
      </c>
      <c r="H87" s="12">
        <f>'Базовые цены с учетом расхода'!D12</f>
        <v>3.02</v>
      </c>
      <c r="I87" s="14">
        <v>1.102068</v>
      </c>
      <c r="J87" s="14">
        <f>'Базовые цены с учетом расхода'!I12</f>
        <v>1.102068</v>
      </c>
      <c r="K87" s="2" t="s">
        <v>33</v>
      </c>
      <c r="L87" s="2" t="s">
        <v>34</v>
      </c>
      <c r="N87" s="47">
        <f>'Базовые цены с учетом расхода'!F12</f>
        <v>88.86</v>
      </c>
    </row>
    <row r="88" spans="1:14" ht="66" customHeight="1">
      <c r="A88" s="46"/>
      <c r="B88" s="46"/>
      <c r="C88" s="46"/>
      <c r="D88" s="13">
        <v>13.62</v>
      </c>
      <c r="E88" s="13">
        <v>0.08</v>
      </c>
      <c r="F88" s="47"/>
      <c r="G88" s="47"/>
      <c r="H88" s="13">
        <f>'Базовые цены с учетом расхода'!E12</f>
        <v>0.08</v>
      </c>
      <c r="I88" s="2">
        <v>0.0042</v>
      </c>
      <c r="J88" s="2">
        <f>'Базовые цены с учетом расхода'!K12</f>
        <v>0.0042</v>
      </c>
      <c r="K88" s="2" t="s">
        <v>35</v>
      </c>
      <c r="L88" s="2" t="s">
        <v>36</v>
      </c>
      <c r="N88" s="47"/>
    </row>
    <row r="89" spans="2:10" ht="10.5">
      <c r="B89" s="50" t="s">
        <v>402</v>
      </c>
      <c r="C89" s="50"/>
      <c r="D89" s="50"/>
      <c r="E89" s="50"/>
      <c r="F89" s="50"/>
      <c r="G89" s="50"/>
      <c r="H89" s="50"/>
      <c r="I89" s="50"/>
      <c r="J89" s="50"/>
    </row>
    <row r="90" spans="2:12" ht="10.5" hidden="1">
      <c r="B90" s="15" t="s">
        <v>37</v>
      </c>
      <c r="C90" s="1">
        <v>115</v>
      </c>
      <c r="F90" s="16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  <v>15.76</v>
      </c>
      <c r="L90" s="5" t="s">
        <v>38</v>
      </c>
    </row>
    <row r="91" spans="2:12" ht="10.5" hidden="1">
      <c r="B91" s="15" t="s">
        <v>39</v>
      </c>
      <c r="F91" s="16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  <v>15.76</v>
      </c>
      <c r="L91" s="5" t="s">
        <v>40</v>
      </c>
    </row>
    <row r="92" spans="2:12" ht="10.5" hidden="1">
      <c r="B92" s="15" t="s">
        <v>41</v>
      </c>
      <c r="F92" s="16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  <v>15.76</v>
      </c>
      <c r="L92" s="5" t="s">
        <v>42</v>
      </c>
    </row>
    <row r="93" spans="2:12" ht="10.5" hidden="1">
      <c r="B93" s="15" t="s">
        <v>43</v>
      </c>
      <c r="C93" s="1">
        <v>71</v>
      </c>
      <c r="F93" s="16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  <v>9.73</v>
      </c>
      <c r="L93" s="5" t="s">
        <v>44</v>
      </c>
    </row>
    <row r="94" spans="2:12" ht="10.5" hidden="1">
      <c r="B94" s="15" t="s">
        <v>45</v>
      </c>
      <c r="F94" s="16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  <v>9.73</v>
      </c>
      <c r="L94" s="5" t="s">
        <v>46</v>
      </c>
    </row>
    <row r="95" spans="2:12" ht="10.5" hidden="1">
      <c r="B95" s="15" t="s">
        <v>47</v>
      </c>
      <c r="F95" s="16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  <v>9.73</v>
      </c>
      <c r="L95" s="5" t="s">
        <v>48</v>
      </c>
    </row>
    <row r="96" spans="1:10" ht="10.5">
      <c r="A96" s="17"/>
      <c r="B96" s="17"/>
      <c r="C96" s="17"/>
      <c r="D96" s="17"/>
      <c r="E96" s="17"/>
      <c r="F96" s="17"/>
      <c r="G96" s="17"/>
      <c r="H96" s="17"/>
      <c r="I96" s="17"/>
      <c r="J96" s="17"/>
    </row>
    <row r="97" spans="1:14" ht="10.5">
      <c r="A97" s="48" t="s">
        <v>61</v>
      </c>
      <c r="B97" s="49" t="s">
        <v>62</v>
      </c>
      <c r="C97" s="46">
        <v>1</v>
      </c>
      <c r="D97" s="12">
        <f>'Базовые цены за единицу'!B13</f>
        <v>36</v>
      </c>
      <c r="E97" s="12"/>
      <c r="F97" s="47">
        <f>'Базовые цены с учетом расхода'!B13</f>
        <v>36</v>
      </c>
      <c r="G97" s="47">
        <f>'Базовые цены с учетом расхода'!C13</f>
        <v>0</v>
      </c>
      <c r="H97" s="12">
        <f>'Базовые цены с учетом расхода'!D13</f>
        <v>0</v>
      </c>
      <c r="I97" s="14"/>
      <c r="J97" s="14">
        <f>'Базовые цены с учетом расхода'!I13</f>
        <v>0</v>
      </c>
      <c r="K97" s="2" t="s">
        <v>33</v>
      </c>
      <c r="L97" s="2" t="s">
        <v>34</v>
      </c>
      <c r="N97" s="47">
        <f>'Базовые цены с учетом расхода'!F13</f>
        <v>36</v>
      </c>
    </row>
    <row r="98" spans="1:14" ht="76.5" customHeight="1">
      <c r="A98" s="46"/>
      <c r="B98" s="46"/>
      <c r="C98" s="46"/>
      <c r="D98" s="13"/>
      <c r="E98" s="13"/>
      <c r="F98" s="47"/>
      <c r="G98" s="47"/>
      <c r="H98" s="13">
        <f>'Базовые цены с учетом расхода'!E13</f>
        <v>0</v>
      </c>
      <c r="J98" s="2">
        <f>'Базовые цены с учетом расхода'!K13</f>
        <v>0</v>
      </c>
      <c r="K98" s="2" t="s">
        <v>35</v>
      </c>
      <c r="L98" s="2" t="s">
        <v>36</v>
      </c>
      <c r="N98" s="47"/>
    </row>
    <row r="99" spans="2:12" ht="10.5" hidden="1">
      <c r="B99" s="15" t="s">
        <v>37</v>
      </c>
      <c r="C99" s="1">
        <v>0</v>
      </c>
      <c r="F99" s="16">
        <f>IF('Базовые цены с учетом расхода'!N13&gt;0,'Базовые цены с учетом расхода'!N13,IF('Базовые цены с учетом расхода'!N13&lt;0,'Базовые цены с учетом расхода'!N13,""))</f>
      </c>
      <c r="L99" s="5" t="s">
        <v>38</v>
      </c>
    </row>
    <row r="100" spans="2:12" ht="10.5" hidden="1">
      <c r="B100" s="15" t="s">
        <v>39</v>
      </c>
      <c r="F100" s="16">
        <f>IF('Базовые цены с учетом расхода'!N13&gt;0,'Базовые цены с учетом расхода'!N13,IF('Базовые цены с учетом расхода'!N13&lt;0,'Базовые цены с учетом расхода'!N13,""))</f>
      </c>
      <c r="L100" s="5" t="s">
        <v>40</v>
      </c>
    </row>
    <row r="101" spans="2:12" ht="10.5" hidden="1">
      <c r="B101" s="15" t="s">
        <v>41</v>
      </c>
      <c r="F101" s="16">
        <f>IF('Базовые цены с учетом расхода'!N13&gt;0,'Базовые цены с учетом расхода'!N13,IF('Базовые цены с учетом расхода'!N13&lt;0,'Базовые цены с учетом расхода'!N13,""))</f>
      </c>
      <c r="L101" s="5" t="s">
        <v>42</v>
      </c>
    </row>
    <row r="102" spans="2:12" ht="10.5" hidden="1">
      <c r="B102" s="15" t="s">
        <v>43</v>
      </c>
      <c r="C102" s="1">
        <v>0</v>
      </c>
      <c r="F102" s="16">
        <f>IF('Базовые цены с учетом расхода'!O13&gt;0,'Базовые цены с учетом расхода'!O13,IF('Базовые цены с учетом расхода'!O13&lt;0,'Базовые цены с учетом расхода'!O13,""))</f>
      </c>
      <c r="L102" s="5" t="s">
        <v>44</v>
      </c>
    </row>
    <row r="103" spans="2:12" ht="10.5" hidden="1">
      <c r="B103" s="15" t="s">
        <v>45</v>
      </c>
      <c r="F103" s="16">
        <f>IF('Базовые цены с учетом расхода'!O13&gt;0,'Базовые цены с учетом расхода'!O13,IF('Базовые цены с учетом расхода'!O13&lt;0,'Базовые цены с учетом расхода'!O13,""))</f>
      </c>
      <c r="L103" s="5" t="s">
        <v>46</v>
      </c>
    </row>
    <row r="104" spans="2:12" ht="10.5" hidden="1">
      <c r="B104" s="15" t="s">
        <v>47</v>
      </c>
      <c r="F104" s="16">
        <f>IF('Базовые цены с учетом расхода'!O13&gt;0,'Базовые цены с учетом расхода'!O13,IF('Базовые цены с учетом расхода'!O13&lt;0,'Базовые цены с учетом расхода'!O13,""))</f>
      </c>
      <c r="L104" s="5" t="s">
        <v>48</v>
      </c>
    </row>
    <row r="105" spans="1:10" ht="10.5">
      <c r="A105" s="17"/>
      <c r="B105" s="17"/>
      <c r="C105" s="17"/>
      <c r="D105" s="17"/>
      <c r="E105" s="17"/>
      <c r="F105" s="17"/>
      <c r="G105" s="17"/>
      <c r="H105" s="17"/>
      <c r="I105" s="17"/>
      <c r="J105" s="17"/>
    </row>
    <row r="106" spans="1:14" ht="10.5">
      <c r="A106" s="48" t="s">
        <v>63</v>
      </c>
      <c r="B106" s="49" t="s">
        <v>64</v>
      </c>
      <c r="C106" s="46">
        <v>0.5</v>
      </c>
      <c r="D106" s="12">
        <f>'Базовые цены за единицу'!B14</f>
        <v>86.27</v>
      </c>
      <c r="E106" s="12">
        <v>1.98</v>
      </c>
      <c r="F106" s="47">
        <f>'Базовые цены с учетом расхода'!B14</f>
        <v>43.14</v>
      </c>
      <c r="G106" s="47">
        <f>'Базовые цены с учетом расхода'!C14</f>
        <v>4.72</v>
      </c>
      <c r="H106" s="12">
        <f>'Базовые цены с учетом расхода'!D14</f>
        <v>0.99</v>
      </c>
      <c r="I106" s="14">
        <v>0.763554</v>
      </c>
      <c r="J106" s="14">
        <f>'Базовые цены с учетом расхода'!I14</f>
        <v>0.381777</v>
      </c>
      <c r="K106" s="2" t="s">
        <v>33</v>
      </c>
      <c r="L106" s="2" t="s">
        <v>34</v>
      </c>
      <c r="N106" s="47">
        <f>'Базовые цены с учетом расхода'!F14</f>
        <v>37.43</v>
      </c>
    </row>
    <row r="107" spans="1:14" ht="66" customHeight="1">
      <c r="A107" s="46"/>
      <c r="B107" s="46"/>
      <c r="C107" s="46"/>
      <c r="D107" s="13">
        <v>9.44</v>
      </c>
      <c r="E107" s="13">
        <v>0.05</v>
      </c>
      <c r="F107" s="47"/>
      <c r="G107" s="47"/>
      <c r="H107" s="13">
        <f>'Базовые цены с учетом расхода'!E14</f>
        <v>0.03</v>
      </c>
      <c r="I107" s="2">
        <v>0.00315</v>
      </c>
      <c r="J107" s="2">
        <f>'Базовые цены с учетом расхода'!K14</f>
        <v>0.001575</v>
      </c>
      <c r="K107" s="2" t="s">
        <v>35</v>
      </c>
      <c r="L107" s="2" t="s">
        <v>36</v>
      </c>
      <c r="N107" s="47"/>
    </row>
    <row r="108" spans="2:10" ht="10.5">
      <c r="B108" s="50" t="s">
        <v>402</v>
      </c>
      <c r="C108" s="50"/>
      <c r="D108" s="50"/>
      <c r="E108" s="50"/>
      <c r="F108" s="50"/>
      <c r="G108" s="50"/>
      <c r="H108" s="50"/>
      <c r="I108" s="50"/>
      <c r="J108" s="50"/>
    </row>
    <row r="109" spans="2:12" ht="10.5" hidden="1">
      <c r="B109" s="15" t="s">
        <v>37</v>
      </c>
      <c r="C109" s="1">
        <v>115</v>
      </c>
      <c r="F109" s="16">
        <f>IF('Базовые цены с учетом расхода'!N14&gt;0,'Базовые цены с учетом расхода'!N14,IF('Базовые цены с учетом расхода'!N14&lt;0,'Базовые цены с учетом расхода'!N14,""))</f>
        <v>5.46</v>
      </c>
      <c r="L109" s="5" t="s">
        <v>38</v>
      </c>
    </row>
    <row r="110" spans="2:12" ht="10.5" hidden="1">
      <c r="B110" s="15" t="s">
        <v>39</v>
      </c>
      <c r="F110" s="16">
        <f>IF('Базовые цены с учетом расхода'!N14&gt;0,'Базовые цены с учетом расхода'!N14,IF('Базовые цены с учетом расхода'!N14&lt;0,'Базовые цены с учетом расхода'!N14,""))</f>
        <v>5.46</v>
      </c>
      <c r="L110" s="5" t="s">
        <v>40</v>
      </c>
    </row>
    <row r="111" spans="2:12" ht="10.5" hidden="1">
      <c r="B111" s="15" t="s">
        <v>41</v>
      </c>
      <c r="F111" s="16">
        <f>IF('Базовые цены с учетом расхода'!N14&gt;0,'Базовые цены с учетом расхода'!N14,IF('Базовые цены с учетом расхода'!N14&lt;0,'Базовые цены с учетом расхода'!N14,""))</f>
        <v>5.46</v>
      </c>
      <c r="L111" s="5" t="s">
        <v>42</v>
      </c>
    </row>
    <row r="112" spans="2:12" ht="10.5" hidden="1">
      <c r="B112" s="15" t="s">
        <v>43</v>
      </c>
      <c r="C112" s="1">
        <v>71</v>
      </c>
      <c r="F112" s="16">
        <f>IF('Базовые цены с учетом расхода'!O14&gt;0,'Базовые цены с учетом расхода'!O14,IF('Базовые цены с учетом расхода'!O14&lt;0,'Базовые цены с учетом расхода'!O14,""))</f>
        <v>3.37</v>
      </c>
      <c r="L112" s="5" t="s">
        <v>44</v>
      </c>
    </row>
    <row r="113" spans="2:12" ht="10.5" hidden="1">
      <c r="B113" s="15" t="s">
        <v>45</v>
      </c>
      <c r="F113" s="16">
        <f>IF('Базовые цены с учетом расхода'!O14&gt;0,'Базовые цены с учетом расхода'!O14,IF('Базовые цены с учетом расхода'!O14&lt;0,'Базовые цены с учетом расхода'!O14,""))</f>
        <v>3.37</v>
      </c>
      <c r="L113" s="5" t="s">
        <v>46</v>
      </c>
    </row>
    <row r="114" spans="2:12" ht="10.5" hidden="1">
      <c r="B114" s="15" t="s">
        <v>47</v>
      </c>
      <c r="F114" s="16">
        <f>IF('Базовые цены с учетом расхода'!O14&gt;0,'Базовые цены с учетом расхода'!O14,IF('Базовые цены с учетом расхода'!O14&lt;0,'Базовые цены с учетом расхода'!O14,""))</f>
        <v>3.37</v>
      </c>
      <c r="L114" s="5" t="s">
        <v>48</v>
      </c>
    </row>
    <row r="115" spans="1:10" ht="10.5">
      <c r="A115" s="17"/>
      <c r="B115" s="17"/>
      <c r="C115" s="17"/>
      <c r="D115" s="17"/>
      <c r="E115" s="17"/>
      <c r="F115" s="17"/>
      <c r="G115" s="17"/>
      <c r="H115" s="17"/>
      <c r="I115" s="17"/>
      <c r="J115" s="17"/>
    </row>
    <row r="116" spans="1:14" ht="10.5">
      <c r="A116" s="48" t="s">
        <v>65</v>
      </c>
      <c r="B116" s="49" t="s">
        <v>66</v>
      </c>
      <c r="C116" s="46">
        <v>0.3</v>
      </c>
      <c r="D116" s="12">
        <f>'Базовые цены за единицу'!B15</f>
        <v>26.96</v>
      </c>
      <c r="E116" s="12">
        <v>0.71</v>
      </c>
      <c r="F116" s="47">
        <f>'Базовые цены с учетом расхода'!B15</f>
        <v>8.08</v>
      </c>
      <c r="G116" s="47">
        <f>'Базовые цены с учетом расхода'!C15</f>
        <v>2.12</v>
      </c>
      <c r="H116" s="12">
        <f>'Базовые цены с учетом расхода'!D15</f>
        <v>0.21</v>
      </c>
      <c r="I116" s="14">
        <v>0.572838</v>
      </c>
      <c r="J116" s="14">
        <f>'Базовые цены с учетом расхода'!I15</f>
        <v>0.1718514</v>
      </c>
      <c r="K116" s="2" t="s">
        <v>33</v>
      </c>
      <c r="L116" s="2" t="s">
        <v>34</v>
      </c>
      <c r="N116" s="47">
        <f>'Базовые цены с учетом расхода'!F15</f>
        <v>5.75</v>
      </c>
    </row>
    <row r="117" spans="1:14" ht="66" customHeight="1">
      <c r="A117" s="46"/>
      <c r="B117" s="46"/>
      <c r="C117" s="46"/>
      <c r="D117" s="13">
        <v>7.08</v>
      </c>
      <c r="E117" s="13">
        <v>0.05</v>
      </c>
      <c r="F117" s="47"/>
      <c r="G117" s="47"/>
      <c r="H117" s="13">
        <f>'Базовые цены с учетом расхода'!E15</f>
        <v>0.02</v>
      </c>
      <c r="I117" s="2">
        <v>0.00285</v>
      </c>
      <c r="J117" s="2">
        <f>'Базовые цены с учетом расхода'!K15</f>
        <v>0.000855</v>
      </c>
      <c r="K117" s="2" t="s">
        <v>35</v>
      </c>
      <c r="L117" s="2" t="s">
        <v>36</v>
      </c>
      <c r="N117" s="47"/>
    </row>
    <row r="118" spans="2:10" ht="10.5">
      <c r="B118" s="50" t="s">
        <v>402</v>
      </c>
      <c r="C118" s="50"/>
      <c r="D118" s="50"/>
      <c r="E118" s="50"/>
      <c r="F118" s="50"/>
      <c r="G118" s="50"/>
      <c r="H118" s="50"/>
      <c r="I118" s="50"/>
      <c r="J118" s="50"/>
    </row>
    <row r="119" spans="2:12" ht="10.5" hidden="1">
      <c r="B119" s="15" t="s">
        <v>37</v>
      </c>
      <c r="C119" s="1">
        <v>115</v>
      </c>
      <c r="F119" s="16">
        <f>IF('Базовые цены с учетом расхода'!N15&gt;0,'Базовые цены с учетом расхода'!N15,IF('Базовые цены с учетом расхода'!N15&lt;0,'Базовые цены с учетом расхода'!N15,""))</f>
        <v>2.46</v>
      </c>
      <c r="L119" s="5" t="s">
        <v>38</v>
      </c>
    </row>
    <row r="120" spans="2:12" ht="10.5" hidden="1">
      <c r="B120" s="15" t="s">
        <v>39</v>
      </c>
      <c r="F120" s="16">
        <f>IF('Базовые цены с учетом расхода'!N15&gt;0,'Базовые цены с учетом расхода'!N15,IF('Базовые цены с учетом расхода'!N15&lt;0,'Базовые цены с учетом расхода'!N15,""))</f>
        <v>2.46</v>
      </c>
      <c r="L120" s="5" t="s">
        <v>40</v>
      </c>
    </row>
    <row r="121" spans="2:12" ht="10.5" hidden="1">
      <c r="B121" s="15" t="s">
        <v>41</v>
      </c>
      <c r="F121" s="16">
        <f>IF('Базовые цены с учетом расхода'!N15&gt;0,'Базовые цены с учетом расхода'!N15,IF('Базовые цены с учетом расхода'!N15&lt;0,'Базовые цены с учетом расхода'!N15,""))</f>
        <v>2.46</v>
      </c>
      <c r="L121" s="5" t="s">
        <v>42</v>
      </c>
    </row>
    <row r="122" spans="2:12" ht="10.5" hidden="1">
      <c r="B122" s="15" t="s">
        <v>43</v>
      </c>
      <c r="C122" s="1">
        <v>71</v>
      </c>
      <c r="F122" s="16">
        <f>IF('Базовые цены с учетом расхода'!O15&gt;0,'Базовые цены с учетом расхода'!O15,IF('Базовые цены с учетом расхода'!O15&lt;0,'Базовые цены с учетом расхода'!O15,""))</f>
        <v>1.52</v>
      </c>
      <c r="L122" s="5" t="s">
        <v>44</v>
      </c>
    </row>
    <row r="123" spans="2:12" ht="10.5" hidden="1">
      <c r="B123" s="15" t="s">
        <v>45</v>
      </c>
      <c r="F123" s="16">
        <f>IF('Базовые цены с учетом расхода'!O15&gt;0,'Базовые цены с учетом расхода'!O15,IF('Базовые цены с учетом расхода'!O15&lt;0,'Базовые цены с учетом расхода'!O15,""))</f>
        <v>1.52</v>
      </c>
      <c r="L123" s="5" t="s">
        <v>46</v>
      </c>
    </row>
    <row r="124" spans="2:12" ht="10.5" hidden="1">
      <c r="B124" s="15" t="s">
        <v>47</v>
      </c>
      <c r="F124" s="16">
        <f>IF('Базовые цены с учетом расхода'!O15&gt;0,'Базовые цены с учетом расхода'!O15,IF('Базовые цены с учетом расхода'!O15&lt;0,'Базовые цены с учетом расхода'!O15,""))</f>
        <v>1.52</v>
      </c>
      <c r="L124" s="5" t="s">
        <v>48</v>
      </c>
    </row>
    <row r="125" spans="1:10" ht="10.5">
      <c r="A125" s="17"/>
      <c r="B125" s="17"/>
      <c r="C125" s="17"/>
      <c r="D125" s="17"/>
      <c r="E125" s="17"/>
      <c r="F125" s="17"/>
      <c r="G125" s="17"/>
      <c r="H125" s="17"/>
      <c r="I125" s="17"/>
      <c r="J125" s="17"/>
    </row>
    <row r="126" spans="1:14" ht="10.5">
      <c r="A126" s="48" t="s">
        <v>67</v>
      </c>
      <c r="B126" s="49" t="s">
        <v>68</v>
      </c>
      <c r="C126" s="46">
        <v>6</v>
      </c>
      <c r="D126" s="12">
        <f>'Базовые цены за единицу'!B16</f>
        <v>113.12</v>
      </c>
      <c r="E126" s="12">
        <v>13.71</v>
      </c>
      <c r="F126" s="47">
        <f>'Базовые цены с учетом расхода'!B16</f>
        <v>678.72</v>
      </c>
      <c r="G126" s="47">
        <f>'Базовые цены с учетом расхода'!C16</f>
        <v>276.66</v>
      </c>
      <c r="H126" s="12">
        <f>'Базовые цены с учетом расхода'!D16</f>
        <v>82.26</v>
      </c>
      <c r="I126" s="14">
        <v>4.0158</v>
      </c>
      <c r="J126" s="14">
        <f>'Базовые цены с учетом расхода'!I16</f>
        <v>24.0948</v>
      </c>
      <c r="K126" s="2" t="s">
        <v>33</v>
      </c>
      <c r="L126" s="2" t="s">
        <v>34</v>
      </c>
      <c r="N126" s="47">
        <f>'Базовые цены с учетом расхода'!F16</f>
        <v>319.8</v>
      </c>
    </row>
    <row r="127" spans="1:14" ht="54.75" customHeight="1">
      <c r="A127" s="46"/>
      <c r="B127" s="46"/>
      <c r="C127" s="46"/>
      <c r="D127" s="13">
        <v>46.11</v>
      </c>
      <c r="E127" s="13">
        <v>0.48</v>
      </c>
      <c r="F127" s="47"/>
      <c r="G127" s="47"/>
      <c r="H127" s="13">
        <f>'Базовые цены с учетом расхода'!E16</f>
        <v>2.88</v>
      </c>
      <c r="I127" s="2">
        <v>0.03</v>
      </c>
      <c r="J127" s="2">
        <f>'Базовые цены с учетом расхода'!K16</f>
        <v>0.18</v>
      </c>
      <c r="K127" s="2" t="s">
        <v>35</v>
      </c>
      <c r="L127" s="2" t="s">
        <v>36</v>
      </c>
      <c r="N127" s="47"/>
    </row>
    <row r="128" spans="2:10" ht="10.5">
      <c r="B128" s="50" t="s">
        <v>402</v>
      </c>
      <c r="C128" s="50"/>
      <c r="D128" s="50"/>
      <c r="E128" s="50"/>
      <c r="F128" s="50"/>
      <c r="G128" s="50"/>
      <c r="H128" s="50"/>
      <c r="I128" s="50"/>
      <c r="J128" s="50"/>
    </row>
    <row r="129" spans="2:12" ht="10.5" hidden="1">
      <c r="B129" s="15" t="s">
        <v>37</v>
      </c>
      <c r="C129" s="1">
        <v>115</v>
      </c>
      <c r="F129" s="16">
        <f>IF('Базовые цены с учетом расхода'!N16&gt;0,'Базовые цены с учетом расхода'!N16,IF('Базовые цены с учетом расхода'!N16&lt;0,'Базовые цены с учетом расхода'!N16,""))</f>
        <v>321.47</v>
      </c>
      <c r="L129" s="5" t="s">
        <v>38</v>
      </c>
    </row>
    <row r="130" spans="2:12" ht="10.5" hidden="1">
      <c r="B130" s="15" t="s">
        <v>39</v>
      </c>
      <c r="F130" s="16">
        <f>IF('Базовые цены с учетом расхода'!N16&gt;0,'Базовые цены с учетом расхода'!N16,IF('Базовые цены с учетом расхода'!N16&lt;0,'Базовые цены с учетом расхода'!N16,""))</f>
        <v>321.47</v>
      </c>
      <c r="L130" s="5" t="s">
        <v>40</v>
      </c>
    </row>
    <row r="131" spans="2:12" ht="10.5" hidden="1">
      <c r="B131" s="15" t="s">
        <v>41</v>
      </c>
      <c r="F131" s="16">
        <f>IF('Базовые цены с учетом расхода'!N16&gt;0,'Базовые цены с учетом расхода'!N16,IF('Базовые цены с учетом расхода'!N16&lt;0,'Базовые цены с учетом расхода'!N16,""))</f>
        <v>321.47</v>
      </c>
      <c r="L131" s="5" t="s">
        <v>42</v>
      </c>
    </row>
    <row r="132" spans="2:12" ht="10.5" hidden="1">
      <c r="B132" s="15" t="s">
        <v>43</v>
      </c>
      <c r="C132" s="1">
        <v>71</v>
      </c>
      <c r="F132" s="16">
        <f>IF('Базовые цены с учетом расхода'!O16&gt;0,'Базовые цены с учетом расхода'!O16,IF('Базовые цены с учетом расхода'!O16&lt;0,'Базовые цены с учетом расхода'!O16,""))</f>
        <v>198.47</v>
      </c>
      <c r="L132" s="5" t="s">
        <v>44</v>
      </c>
    </row>
    <row r="133" spans="2:12" ht="10.5" hidden="1">
      <c r="B133" s="15" t="s">
        <v>45</v>
      </c>
      <c r="F133" s="16">
        <f>IF('Базовые цены с учетом расхода'!O16&gt;0,'Базовые цены с учетом расхода'!O16,IF('Базовые цены с учетом расхода'!O16&lt;0,'Базовые цены с учетом расхода'!O16,""))</f>
        <v>198.47</v>
      </c>
      <c r="L133" s="5" t="s">
        <v>46</v>
      </c>
    </row>
    <row r="134" spans="2:12" ht="10.5" hidden="1">
      <c r="B134" s="15" t="s">
        <v>47</v>
      </c>
      <c r="F134" s="16">
        <f>IF('Базовые цены с учетом расхода'!O16&gt;0,'Базовые цены с учетом расхода'!O16,IF('Базовые цены с учетом расхода'!O16&lt;0,'Базовые цены с учетом расхода'!O16,""))</f>
        <v>198.47</v>
      </c>
      <c r="L134" s="5" t="s">
        <v>48</v>
      </c>
    </row>
    <row r="135" spans="1:10" ht="10.5">
      <c r="A135" s="17"/>
      <c r="B135" s="17"/>
      <c r="C135" s="17"/>
      <c r="D135" s="17"/>
      <c r="E135" s="17"/>
      <c r="F135" s="17"/>
      <c r="G135" s="17"/>
      <c r="H135" s="17"/>
      <c r="I135" s="17"/>
      <c r="J135" s="17"/>
    </row>
    <row r="136" spans="1:14" ht="10.5">
      <c r="A136" s="48" t="s">
        <v>69</v>
      </c>
      <c r="B136" s="49" t="s">
        <v>70</v>
      </c>
      <c r="C136" s="46">
        <v>5</v>
      </c>
      <c r="D136" s="12">
        <f>'Базовые цены за единицу'!B17</f>
        <v>1390</v>
      </c>
      <c r="E136" s="12"/>
      <c r="F136" s="47">
        <f>'Базовые цены с учетом расхода'!B17</f>
        <v>6950</v>
      </c>
      <c r="G136" s="47">
        <f>'Базовые цены с учетом расхода'!C17</f>
        <v>0</v>
      </c>
      <c r="H136" s="12">
        <f>'Базовые цены с учетом расхода'!D17</f>
        <v>0</v>
      </c>
      <c r="I136" s="14"/>
      <c r="J136" s="14">
        <f>'Базовые цены с учетом расхода'!I17</f>
        <v>0</v>
      </c>
      <c r="K136" s="2" t="s">
        <v>33</v>
      </c>
      <c r="L136" s="2" t="s">
        <v>34</v>
      </c>
      <c r="N136" s="47">
        <f>'Базовые цены с учетом расхода'!F17</f>
        <v>6950</v>
      </c>
    </row>
    <row r="137" spans="1:14" ht="99" customHeight="1">
      <c r="A137" s="46"/>
      <c r="B137" s="46"/>
      <c r="C137" s="46"/>
      <c r="D137" s="13"/>
      <c r="E137" s="13"/>
      <c r="F137" s="47"/>
      <c r="G137" s="47"/>
      <c r="H137" s="13">
        <f>'Базовые цены с учетом расхода'!E17</f>
        <v>0</v>
      </c>
      <c r="J137" s="2">
        <f>'Базовые цены с учетом расхода'!K17</f>
        <v>0</v>
      </c>
      <c r="K137" s="2" t="s">
        <v>35</v>
      </c>
      <c r="L137" s="2" t="s">
        <v>36</v>
      </c>
      <c r="N137" s="47"/>
    </row>
    <row r="138" spans="2:12" ht="10.5" hidden="1">
      <c r="B138" s="15" t="s">
        <v>37</v>
      </c>
      <c r="C138" s="1">
        <v>0</v>
      </c>
      <c r="F138" s="16">
        <f>IF('Базовые цены с учетом расхода'!N17&gt;0,'Базовые цены с учетом расхода'!N17,IF('Базовые цены с учетом расхода'!N17&lt;0,'Базовые цены с учетом расхода'!N17,""))</f>
      </c>
      <c r="L138" s="5" t="s">
        <v>38</v>
      </c>
    </row>
    <row r="139" spans="2:12" ht="10.5" hidden="1">
      <c r="B139" s="15" t="s">
        <v>39</v>
      </c>
      <c r="F139" s="16">
        <f>IF('Базовые цены с учетом расхода'!N17&gt;0,'Базовые цены с учетом расхода'!N17,IF('Базовые цены с учетом расхода'!N17&lt;0,'Базовые цены с учетом расхода'!N17,""))</f>
      </c>
      <c r="L139" s="5" t="s">
        <v>40</v>
      </c>
    </row>
    <row r="140" spans="2:12" ht="10.5" hidden="1">
      <c r="B140" s="15" t="s">
        <v>41</v>
      </c>
      <c r="F140" s="16">
        <f>IF('Базовые цены с учетом расхода'!N17&gt;0,'Базовые цены с учетом расхода'!N17,IF('Базовые цены с учетом расхода'!N17&lt;0,'Базовые цены с учетом расхода'!N17,""))</f>
      </c>
      <c r="L140" s="5" t="s">
        <v>42</v>
      </c>
    </row>
    <row r="141" spans="2:12" ht="10.5" hidden="1">
      <c r="B141" s="15" t="s">
        <v>43</v>
      </c>
      <c r="C141" s="1">
        <v>0</v>
      </c>
      <c r="F141" s="16">
        <f>IF('Базовые цены с учетом расхода'!O17&gt;0,'Базовые цены с учетом расхода'!O17,IF('Базовые цены с учетом расхода'!O17&lt;0,'Базовые цены с учетом расхода'!O17,""))</f>
      </c>
      <c r="L141" s="5" t="s">
        <v>44</v>
      </c>
    </row>
    <row r="142" spans="2:12" ht="10.5" hidden="1">
      <c r="B142" s="15" t="s">
        <v>45</v>
      </c>
      <c r="F142" s="16">
        <f>IF('Базовые цены с учетом расхода'!O17&gt;0,'Базовые цены с учетом расхода'!O17,IF('Базовые цены с учетом расхода'!O17&lt;0,'Базовые цены с учетом расхода'!O17,""))</f>
      </c>
      <c r="L142" s="5" t="s">
        <v>46</v>
      </c>
    </row>
    <row r="143" spans="2:12" ht="10.5" hidden="1">
      <c r="B143" s="15" t="s">
        <v>47</v>
      </c>
      <c r="F143" s="16">
        <f>IF('Базовые цены с учетом расхода'!O17&gt;0,'Базовые цены с учетом расхода'!O17,IF('Базовые цены с учетом расхода'!O17&lt;0,'Базовые цены с учетом расхода'!O17,""))</f>
      </c>
      <c r="L143" s="5" t="s">
        <v>48</v>
      </c>
    </row>
    <row r="144" spans="1:10" ht="10.5">
      <c r="A144" s="17"/>
      <c r="B144" s="17"/>
      <c r="C144" s="17"/>
      <c r="D144" s="17"/>
      <c r="E144" s="17"/>
      <c r="F144" s="17"/>
      <c r="G144" s="17"/>
      <c r="H144" s="17"/>
      <c r="I144" s="17"/>
      <c r="J144" s="17"/>
    </row>
    <row r="145" spans="1:14" ht="10.5">
      <c r="A145" s="48" t="s">
        <v>71</v>
      </c>
      <c r="B145" s="49" t="s">
        <v>72</v>
      </c>
      <c r="C145" s="46">
        <v>10</v>
      </c>
      <c r="D145" s="12">
        <f>'Базовые цены за единицу'!B18</f>
        <v>101</v>
      </c>
      <c r="E145" s="12"/>
      <c r="F145" s="47">
        <f>'Базовые цены с учетом расхода'!B18</f>
        <v>1010</v>
      </c>
      <c r="G145" s="47">
        <f>'Базовые цены с учетом расхода'!C18</f>
        <v>0</v>
      </c>
      <c r="H145" s="12">
        <f>'Базовые цены с учетом расхода'!D18</f>
        <v>0</v>
      </c>
      <c r="I145" s="14"/>
      <c r="J145" s="14">
        <f>'Базовые цены с учетом расхода'!I18</f>
        <v>0</v>
      </c>
      <c r="K145" s="2" t="s">
        <v>33</v>
      </c>
      <c r="L145" s="2" t="s">
        <v>34</v>
      </c>
      <c r="N145" s="47">
        <f>'Базовые цены с учетом расхода'!F18</f>
        <v>1010</v>
      </c>
    </row>
    <row r="146" spans="1:14" ht="54.75" customHeight="1">
      <c r="A146" s="46"/>
      <c r="B146" s="46"/>
      <c r="C146" s="46"/>
      <c r="D146" s="13"/>
      <c r="E146" s="13"/>
      <c r="F146" s="47"/>
      <c r="G146" s="47"/>
      <c r="H146" s="13">
        <f>'Базовые цены с учетом расхода'!E18</f>
        <v>0</v>
      </c>
      <c r="J146" s="2">
        <f>'Базовые цены с учетом расхода'!K18</f>
        <v>0</v>
      </c>
      <c r="K146" s="2" t="s">
        <v>35</v>
      </c>
      <c r="L146" s="2" t="s">
        <v>36</v>
      </c>
      <c r="N146" s="47"/>
    </row>
    <row r="147" spans="2:12" ht="10.5" hidden="1">
      <c r="B147" s="15" t="s">
        <v>37</v>
      </c>
      <c r="C147" s="1">
        <v>0</v>
      </c>
      <c r="F147" s="16">
        <f>IF('Базовые цены с учетом расхода'!N18&gt;0,'Базовые цены с учетом расхода'!N18,IF('Базовые цены с учетом расхода'!N18&lt;0,'Базовые цены с учетом расхода'!N18,""))</f>
      </c>
      <c r="L147" s="5" t="s">
        <v>38</v>
      </c>
    </row>
    <row r="148" spans="2:12" ht="10.5" hidden="1">
      <c r="B148" s="15" t="s">
        <v>39</v>
      </c>
      <c r="F148" s="16">
        <f>IF('Базовые цены с учетом расхода'!N18&gt;0,'Базовые цены с учетом расхода'!N18,IF('Базовые цены с учетом расхода'!N18&lt;0,'Базовые цены с учетом расхода'!N18,""))</f>
      </c>
      <c r="L148" s="5" t="s">
        <v>40</v>
      </c>
    </row>
    <row r="149" spans="2:12" ht="10.5" hidden="1">
      <c r="B149" s="15" t="s">
        <v>41</v>
      </c>
      <c r="F149" s="16">
        <f>IF('Базовые цены с учетом расхода'!N18&gt;0,'Базовые цены с учетом расхода'!N18,IF('Базовые цены с учетом расхода'!N18&lt;0,'Базовые цены с учетом расхода'!N18,""))</f>
      </c>
      <c r="L149" s="5" t="s">
        <v>42</v>
      </c>
    </row>
    <row r="150" spans="2:12" ht="10.5" hidden="1">
      <c r="B150" s="15" t="s">
        <v>43</v>
      </c>
      <c r="C150" s="1">
        <v>0</v>
      </c>
      <c r="F150" s="16">
        <f>IF('Базовые цены с учетом расхода'!O18&gt;0,'Базовые цены с учетом расхода'!O18,IF('Базовые цены с учетом расхода'!O18&lt;0,'Базовые цены с учетом расхода'!O18,""))</f>
      </c>
      <c r="L150" s="5" t="s">
        <v>44</v>
      </c>
    </row>
    <row r="151" spans="2:12" ht="10.5" hidden="1">
      <c r="B151" s="15" t="s">
        <v>45</v>
      </c>
      <c r="F151" s="16">
        <f>IF('Базовые цены с учетом расхода'!O18&gt;0,'Базовые цены с учетом расхода'!O18,IF('Базовые цены с учетом расхода'!O18&lt;0,'Базовые цены с учетом расхода'!O18,""))</f>
      </c>
      <c r="L151" s="5" t="s">
        <v>46</v>
      </c>
    </row>
    <row r="152" spans="2:12" ht="10.5" hidden="1">
      <c r="B152" s="15" t="s">
        <v>47</v>
      </c>
      <c r="F152" s="16">
        <f>IF('Базовые цены с учетом расхода'!O18&gt;0,'Базовые цены с учетом расхода'!O18,IF('Базовые цены с учетом расхода'!O18&lt;0,'Базовые цены с учетом расхода'!O18,""))</f>
      </c>
      <c r="L152" s="5" t="s">
        <v>48</v>
      </c>
    </row>
    <row r="153" spans="1:10" ht="10.5">
      <c r="A153" s="17"/>
      <c r="B153" s="17"/>
      <c r="C153" s="17"/>
      <c r="D153" s="17"/>
      <c r="E153" s="17"/>
      <c r="F153" s="17"/>
      <c r="G153" s="17"/>
      <c r="H153" s="17"/>
      <c r="I153" s="17"/>
      <c r="J153" s="17"/>
    </row>
    <row r="154" spans="1:14" ht="10.5">
      <c r="A154" s="48" t="s">
        <v>73</v>
      </c>
      <c r="B154" s="49" t="s">
        <v>74</v>
      </c>
      <c r="C154" s="46">
        <v>1</v>
      </c>
      <c r="D154" s="12">
        <f>'Базовые цены за единицу'!B19</f>
        <v>451</v>
      </c>
      <c r="E154" s="12"/>
      <c r="F154" s="47">
        <f>'Базовые цены с учетом расхода'!B19</f>
        <v>451</v>
      </c>
      <c r="G154" s="47">
        <f>'Базовые цены с учетом расхода'!C19</f>
        <v>0</v>
      </c>
      <c r="H154" s="12">
        <f>'Базовые цены с учетом расхода'!D19</f>
        <v>0</v>
      </c>
      <c r="I154" s="14"/>
      <c r="J154" s="14">
        <f>'Базовые цены с учетом расхода'!I19</f>
        <v>0</v>
      </c>
      <c r="K154" s="2" t="s">
        <v>33</v>
      </c>
      <c r="L154" s="2" t="s">
        <v>34</v>
      </c>
      <c r="N154" s="47">
        <f>'Базовые цены с учетом расхода'!F19</f>
        <v>451</v>
      </c>
    </row>
    <row r="155" spans="1:14" ht="54.75" customHeight="1">
      <c r="A155" s="46"/>
      <c r="B155" s="46"/>
      <c r="C155" s="46"/>
      <c r="D155" s="13"/>
      <c r="E155" s="13"/>
      <c r="F155" s="47"/>
      <c r="G155" s="47"/>
      <c r="H155" s="13">
        <f>'Базовые цены с учетом расхода'!E19</f>
        <v>0</v>
      </c>
      <c r="J155" s="2">
        <f>'Базовые цены с учетом расхода'!K19</f>
        <v>0</v>
      </c>
      <c r="K155" s="2" t="s">
        <v>35</v>
      </c>
      <c r="L155" s="2" t="s">
        <v>36</v>
      </c>
      <c r="N155" s="47"/>
    </row>
    <row r="156" spans="2:12" ht="10.5" hidden="1">
      <c r="B156" s="15" t="s">
        <v>37</v>
      </c>
      <c r="C156" s="1">
        <v>0</v>
      </c>
      <c r="F156" s="16">
        <f>IF('Базовые цены с учетом расхода'!N19&gt;0,'Базовые цены с учетом расхода'!N19,IF('Базовые цены с учетом расхода'!N19&lt;0,'Базовые цены с учетом расхода'!N19,""))</f>
      </c>
      <c r="L156" s="5" t="s">
        <v>38</v>
      </c>
    </row>
    <row r="157" spans="2:12" ht="10.5" hidden="1">
      <c r="B157" s="15" t="s">
        <v>39</v>
      </c>
      <c r="F157" s="16">
        <f>IF('Базовые цены с учетом расхода'!N19&gt;0,'Базовые цены с учетом расхода'!N19,IF('Базовые цены с учетом расхода'!N19&lt;0,'Базовые цены с учетом расхода'!N19,""))</f>
      </c>
      <c r="L157" s="5" t="s">
        <v>40</v>
      </c>
    </row>
    <row r="158" spans="2:12" ht="10.5" hidden="1">
      <c r="B158" s="15" t="s">
        <v>41</v>
      </c>
      <c r="F158" s="16">
        <f>IF('Базовые цены с учетом расхода'!N19&gt;0,'Базовые цены с учетом расхода'!N19,IF('Базовые цены с учетом расхода'!N19&lt;0,'Базовые цены с учетом расхода'!N19,""))</f>
      </c>
      <c r="L158" s="5" t="s">
        <v>42</v>
      </c>
    </row>
    <row r="159" spans="2:12" ht="10.5" hidden="1">
      <c r="B159" s="15" t="s">
        <v>43</v>
      </c>
      <c r="C159" s="1">
        <v>0</v>
      </c>
      <c r="F159" s="16">
        <f>IF('Базовые цены с учетом расхода'!O19&gt;0,'Базовые цены с учетом расхода'!O19,IF('Базовые цены с учетом расхода'!O19&lt;0,'Базовые цены с учетом расхода'!O19,""))</f>
      </c>
      <c r="L159" s="5" t="s">
        <v>44</v>
      </c>
    </row>
    <row r="160" spans="2:12" ht="10.5" hidden="1">
      <c r="B160" s="15" t="s">
        <v>45</v>
      </c>
      <c r="F160" s="16">
        <f>IF('Базовые цены с учетом расхода'!O19&gt;0,'Базовые цены с учетом расхода'!O19,IF('Базовые цены с учетом расхода'!O19&lt;0,'Базовые цены с учетом расхода'!O19,""))</f>
      </c>
      <c r="L160" s="5" t="s">
        <v>46</v>
      </c>
    </row>
    <row r="161" spans="2:12" ht="10.5" hidden="1">
      <c r="B161" s="15" t="s">
        <v>47</v>
      </c>
      <c r="F161" s="16">
        <f>IF('Базовые цены с учетом расхода'!O19&gt;0,'Базовые цены с учетом расхода'!O19,IF('Базовые цены с учетом расхода'!O19&lt;0,'Базовые цены с учетом расхода'!O19,""))</f>
      </c>
      <c r="L161" s="5" t="s">
        <v>48</v>
      </c>
    </row>
    <row r="162" spans="1:10" ht="10.5">
      <c r="A162" s="17"/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1:14" ht="10.5">
      <c r="A163" s="48" t="s">
        <v>75</v>
      </c>
      <c r="B163" s="49" t="s">
        <v>72</v>
      </c>
      <c r="C163" s="46">
        <v>2</v>
      </c>
      <c r="D163" s="12">
        <f>'Базовые цены за единицу'!B20</f>
        <v>101</v>
      </c>
      <c r="E163" s="12"/>
      <c r="F163" s="47">
        <f>'Базовые цены с учетом расхода'!B20</f>
        <v>202</v>
      </c>
      <c r="G163" s="47">
        <f>'Базовые цены с учетом расхода'!C20</f>
        <v>0</v>
      </c>
      <c r="H163" s="12">
        <f>'Базовые цены с учетом расхода'!D20</f>
        <v>0</v>
      </c>
      <c r="I163" s="14"/>
      <c r="J163" s="14">
        <f>'Базовые цены с учетом расхода'!I20</f>
        <v>0</v>
      </c>
      <c r="K163" s="2" t="s">
        <v>33</v>
      </c>
      <c r="L163" s="2" t="s">
        <v>34</v>
      </c>
      <c r="N163" s="47">
        <f>'Базовые цены с учетом расхода'!F20</f>
        <v>202</v>
      </c>
    </row>
    <row r="164" spans="1:14" ht="54.75" customHeight="1">
      <c r="A164" s="46"/>
      <c r="B164" s="46"/>
      <c r="C164" s="46"/>
      <c r="D164" s="13"/>
      <c r="E164" s="13"/>
      <c r="F164" s="47"/>
      <c r="G164" s="47"/>
      <c r="H164" s="13">
        <f>'Базовые цены с учетом расхода'!E20</f>
        <v>0</v>
      </c>
      <c r="J164" s="2">
        <f>'Базовые цены с учетом расхода'!K20</f>
        <v>0</v>
      </c>
      <c r="K164" s="2" t="s">
        <v>35</v>
      </c>
      <c r="L164" s="2" t="s">
        <v>36</v>
      </c>
      <c r="N164" s="47"/>
    </row>
    <row r="165" spans="2:12" ht="10.5" hidden="1">
      <c r="B165" s="15" t="s">
        <v>37</v>
      </c>
      <c r="C165" s="1">
        <v>0</v>
      </c>
      <c r="F165" s="16">
        <f>IF('Базовые цены с учетом расхода'!N20&gt;0,'Базовые цены с учетом расхода'!N20,IF('Базовые цены с учетом расхода'!N20&lt;0,'Базовые цены с учетом расхода'!N20,""))</f>
      </c>
      <c r="L165" s="5" t="s">
        <v>38</v>
      </c>
    </row>
    <row r="166" spans="2:12" ht="10.5" hidden="1">
      <c r="B166" s="15" t="s">
        <v>39</v>
      </c>
      <c r="F166" s="16">
        <f>IF('Базовые цены с учетом расхода'!N20&gt;0,'Базовые цены с учетом расхода'!N20,IF('Базовые цены с учетом расхода'!N20&lt;0,'Базовые цены с учетом расхода'!N20,""))</f>
      </c>
      <c r="L166" s="5" t="s">
        <v>40</v>
      </c>
    </row>
    <row r="167" spans="2:12" ht="10.5" hidden="1">
      <c r="B167" s="15" t="s">
        <v>41</v>
      </c>
      <c r="F167" s="16">
        <f>IF('Базовые цены с учетом расхода'!N20&gt;0,'Базовые цены с учетом расхода'!N20,IF('Базовые цены с учетом расхода'!N20&lt;0,'Базовые цены с учетом расхода'!N20,""))</f>
      </c>
      <c r="L167" s="5" t="s">
        <v>42</v>
      </c>
    </row>
    <row r="168" spans="2:12" ht="10.5" hidden="1">
      <c r="B168" s="15" t="s">
        <v>43</v>
      </c>
      <c r="C168" s="1">
        <v>0</v>
      </c>
      <c r="F168" s="16">
        <f>IF('Базовые цены с учетом расхода'!O20&gt;0,'Базовые цены с учетом расхода'!O20,IF('Базовые цены с учетом расхода'!O20&lt;0,'Базовые цены с учетом расхода'!O20,""))</f>
      </c>
      <c r="L168" s="5" t="s">
        <v>44</v>
      </c>
    </row>
    <row r="169" spans="2:12" ht="10.5" hidden="1">
      <c r="B169" s="15" t="s">
        <v>45</v>
      </c>
      <c r="F169" s="16">
        <f>IF('Базовые цены с учетом расхода'!O20&gt;0,'Базовые цены с учетом расхода'!O20,IF('Базовые цены с учетом расхода'!O20&lt;0,'Базовые цены с учетом расхода'!O20,""))</f>
      </c>
      <c r="L169" s="5" t="s">
        <v>46</v>
      </c>
    </row>
    <row r="170" spans="2:12" ht="10.5" hidden="1">
      <c r="B170" s="15" t="s">
        <v>47</v>
      </c>
      <c r="F170" s="16">
        <f>IF('Базовые цены с учетом расхода'!O20&gt;0,'Базовые цены с учетом расхода'!O20,IF('Базовые цены с учетом расхода'!O20&lt;0,'Базовые цены с учетом расхода'!O20,""))</f>
      </c>
      <c r="L170" s="5" t="s">
        <v>48</v>
      </c>
    </row>
    <row r="171" spans="1:10" ht="10.5">
      <c r="A171" s="17"/>
      <c r="B171" s="17"/>
      <c r="C171" s="17"/>
      <c r="D171" s="17"/>
      <c r="E171" s="17"/>
      <c r="F171" s="17"/>
      <c r="G171" s="17"/>
      <c r="H171" s="17"/>
      <c r="I171" s="17"/>
      <c r="J171" s="17"/>
    </row>
    <row r="172" spans="1:14" ht="10.5">
      <c r="A172" s="48" t="s">
        <v>76</v>
      </c>
      <c r="B172" s="49" t="s">
        <v>77</v>
      </c>
      <c r="C172" s="46">
        <v>3</v>
      </c>
      <c r="D172" s="12">
        <f>'Базовые цены за единицу'!B21</f>
        <v>48.33</v>
      </c>
      <c r="E172" s="12">
        <v>5.55</v>
      </c>
      <c r="F172" s="47">
        <f>'Базовые цены с учетом расхода'!B21</f>
        <v>144.99</v>
      </c>
      <c r="G172" s="47">
        <f>'Базовые цены с учетом расхода'!C21</f>
        <v>69.87</v>
      </c>
      <c r="H172" s="12">
        <f>'Базовые цены с учетом расхода'!D21</f>
        <v>16.65</v>
      </c>
      <c r="I172" s="14">
        <v>2.0286</v>
      </c>
      <c r="J172" s="14">
        <f>'Базовые цены с учетом расхода'!I21</f>
        <v>6.0858</v>
      </c>
      <c r="K172" s="2" t="s">
        <v>33</v>
      </c>
      <c r="L172" s="2" t="s">
        <v>34</v>
      </c>
      <c r="N172" s="47">
        <f>'Базовые цены с учетом расхода'!F21</f>
        <v>58.47</v>
      </c>
    </row>
    <row r="173" spans="1:14" ht="54.75" customHeight="1">
      <c r="A173" s="46"/>
      <c r="B173" s="46"/>
      <c r="C173" s="46"/>
      <c r="D173" s="13">
        <v>23.29</v>
      </c>
      <c r="E173" s="13"/>
      <c r="F173" s="47"/>
      <c r="G173" s="47"/>
      <c r="H173" s="13">
        <f>'Базовые цены с учетом расхода'!E21</f>
        <v>0</v>
      </c>
      <c r="J173" s="2">
        <f>'Базовые цены с учетом расхода'!K21</f>
        <v>0</v>
      </c>
      <c r="K173" s="2" t="s">
        <v>35</v>
      </c>
      <c r="L173" s="2" t="s">
        <v>36</v>
      </c>
      <c r="N173" s="47"/>
    </row>
    <row r="174" spans="2:10" ht="10.5">
      <c r="B174" s="50" t="s">
        <v>403</v>
      </c>
      <c r="C174" s="50"/>
      <c r="D174" s="50"/>
      <c r="E174" s="50"/>
      <c r="F174" s="50"/>
      <c r="G174" s="50"/>
      <c r="H174" s="50"/>
      <c r="I174" s="50"/>
      <c r="J174" s="50"/>
    </row>
    <row r="175" spans="2:12" ht="10.5" hidden="1">
      <c r="B175" s="15" t="s">
        <v>37</v>
      </c>
      <c r="C175" s="1">
        <v>115</v>
      </c>
      <c r="F175" s="16">
        <f>IF('Базовые цены с учетом расхода'!N21&gt;0,'Базовые цены с учетом расхода'!N21,IF('Базовые цены с учетом расхода'!N21&lt;0,'Базовые цены с учетом расхода'!N21,""))</f>
        <v>80.35</v>
      </c>
      <c r="L175" s="5" t="s">
        <v>38</v>
      </c>
    </row>
    <row r="176" spans="2:12" ht="10.5" hidden="1">
      <c r="B176" s="15" t="s">
        <v>39</v>
      </c>
      <c r="F176" s="16">
        <f>IF('Базовые цены с учетом расхода'!N21&gt;0,'Базовые цены с учетом расхода'!N21,IF('Базовые цены с учетом расхода'!N21&lt;0,'Базовые цены с учетом расхода'!N21,""))</f>
        <v>80.35</v>
      </c>
      <c r="L176" s="5" t="s">
        <v>40</v>
      </c>
    </row>
    <row r="177" spans="2:12" ht="10.5" hidden="1">
      <c r="B177" s="15" t="s">
        <v>41</v>
      </c>
      <c r="F177" s="16">
        <f>IF('Базовые цены с учетом расхода'!N21&gt;0,'Базовые цены с учетом расхода'!N21,IF('Базовые цены с учетом расхода'!N21&lt;0,'Базовые цены с учетом расхода'!N21,""))</f>
        <v>80.35</v>
      </c>
      <c r="L177" s="5" t="s">
        <v>42</v>
      </c>
    </row>
    <row r="178" spans="2:12" ht="10.5" hidden="1">
      <c r="B178" s="15" t="s">
        <v>43</v>
      </c>
      <c r="C178" s="1">
        <v>71</v>
      </c>
      <c r="F178" s="16">
        <f>IF('Базовые цены с учетом расхода'!O21&gt;0,'Базовые цены с учетом расхода'!O21,IF('Базовые цены с учетом расхода'!O21&lt;0,'Базовые цены с учетом расхода'!O21,""))</f>
        <v>49.61</v>
      </c>
      <c r="L178" s="5" t="s">
        <v>44</v>
      </c>
    </row>
    <row r="179" spans="2:12" ht="10.5" hidden="1">
      <c r="B179" s="15" t="s">
        <v>45</v>
      </c>
      <c r="F179" s="16">
        <f>IF('Базовые цены с учетом расхода'!O21&gt;0,'Базовые цены с учетом расхода'!O21,IF('Базовые цены с учетом расхода'!O21&lt;0,'Базовые цены с учетом расхода'!O21,""))</f>
        <v>49.61</v>
      </c>
      <c r="L179" s="5" t="s">
        <v>46</v>
      </c>
    </row>
    <row r="180" spans="2:12" ht="10.5" hidden="1">
      <c r="B180" s="15" t="s">
        <v>47</v>
      </c>
      <c r="F180" s="16">
        <f>IF('Базовые цены с учетом расхода'!O21&gt;0,'Базовые цены с учетом расхода'!O21,IF('Базовые цены с учетом расхода'!O21&lt;0,'Базовые цены с учетом расхода'!O21,""))</f>
        <v>49.61</v>
      </c>
      <c r="L180" s="5" t="s">
        <v>48</v>
      </c>
    </row>
    <row r="181" spans="1:10" ht="10.5">
      <c r="A181" s="17"/>
      <c r="B181" s="17"/>
      <c r="C181" s="17"/>
      <c r="D181" s="17"/>
      <c r="E181" s="17"/>
      <c r="F181" s="17"/>
      <c r="G181" s="17"/>
      <c r="H181" s="17"/>
      <c r="I181" s="17"/>
      <c r="J181" s="17"/>
    </row>
    <row r="182" spans="1:14" ht="10.5">
      <c r="A182" s="48" t="s">
        <v>78</v>
      </c>
      <c r="B182" s="49" t="s">
        <v>79</v>
      </c>
      <c r="C182" s="46">
        <v>2</v>
      </c>
      <c r="D182" s="12">
        <f>'Базовые цены за единицу'!B22</f>
        <v>52.3</v>
      </c>
      <c r="E182" s="12"/>
      <c r="F182" s="47">
        <f>'Базовые цены с учетом расхода'!B22</f>
        <v>104.6</v>
      </c>
      <c r="G182" s="47">
        <f>'Базовые цены с учетом расхода'!C22</f>
        <v>0</v>
      </c>
      <c r="H182" s="12">
        <f>'Базовые цены с учетом расхода'!D22</f>
        <v>0</v>
      </c>
      <c r="I182" s="14"/>
      <c r="J182" s="14">
        <f>'Базовые цены с учетом расхода'!I22</f>
        <v>0</v>
      </c>
      <c r="K182" s="2" t="s">
        <v>33</v>
      </c>
      <c r="L182" s="2" t="s">
        <v>34</v>
      </c>
      <c r="N182" s="47">
        <f>'Базовые цены с учетом расхода'!F22</f>
        <v>104.6</v>
      </c>
    </row>
    <row r="183" spans="1:14" ht="54.75" customHeight="1">
      <c r="A183" s="46"/>
      <c r="B183" s="46"/>
      <c r="C183" s="46"/>
      <c r="D183" s="13"/>
      <c r="E183" s="13"/>
      <c r="F183" s="47"/>
      <c r="G183" s="47"/>
      <c r="H183" s="13">
        <f>'Базовые цены с учетом расхода'!E22</f>
        <v>0</v>
      </c>
      <c r="J183" s="2">
        <f>'Базовые цены с учетом расхода'!K22</f>
        <v>0</v>
      </c>
      <c r="K183" s="2" t="s">
        <v>35</v>
      </c>
      <c r="L183" s="2" t="s">
        <v>36</v>
      </c>
      <c r="N183" s="47"/>
    </row>
    <row r="184" spans="2:12" ht="10.5" hidden="1">
      <c r="B184" s="15" t="s">
        <v>37</v>
      </c>
      <c r="C184" s="1">
        <v>0</v>
      </c>
      <c r="F184" s="16">
        <f>IF('Базовые цены с учетом расхода'!N22&gt;0,'Базовые цены с учетом расхода'!N22,IF('Базовые цены с учетом расхода'!N22&lt;0,'Базовые цены с учетом расхода'!N22,""))</f>
      </c>
      <c r="L184" s="5" t="s">
        <v>38</v>
      </c>
    </row>
    <row r="185" spans="2:12" ht="10.5" hidden="1">
      <c r="B185" s="15" t="s">
        <v>39</v>
      </c>
      <c r="F185" s="16">
        <f>IF('Базовые цены с учетом расхода'!N22&gt;0,'Базовые цены с учетом расхода'!N22,IF('Базовые цены с учетом расхода'!N22&lt;0,'Базовые цены с учетом расхода'!N22,""))</f>
      </c>
      <c r="L185" s="5" t="s">
        <v>40</v>
      </c>
    </row>
    <row r="186" spans="2:12" ht="10.5" hidden="1">
      <c r="B186" s="15" t="s">
        <v>41</v>
      </c>
      <c r="F186" s="16">
        <f>IF('Базовые цены с учетом расхода'!N22&gt;0,'Базовые цены с учетом расхода'!N22,IF('Базовые цены с учетом расхода'!N22&lt;0,'Базовые цены с учетом расхода'!N22,""))</f>
      </c>
      <c r="L186" s="5" t="s">
        <v>42</v>
      </c>
    </row>
    <row r="187" spans="2:12" ht="10.5" hidden="1">
      <c r="B187" s="15" t="s">
        <v>43</v>
      </c>
      <c r="C187" s="1">
        <v>0</v>
      </c>
      <c r="F187" s="16">
        <f>IF('Базовые цены с учетом расхода'!O22&gt;0,'Базовые цены с учетом расхода'!O22,IF('Базовые цены с учетом расхода'!O22&lt;0,'Базовые цены с учетом расхода'!O22,""))</f>
      </c>
      <c r="L187" s="5" t="s">
        <v>44</v>
      </c>
    </row>
    <row r="188" spans="2:12" ht="10.5" hidden="1">
      <c r="B188" s="15" t="s">
        <v>45</v>
      </c>
      <c r="F188" s="16">
        <f>IF('Базовые цены с учетом расхода'!O22&gt;0,'Базовые цены с учетом расхода'!O22,IF('Базовые цены с учетом расхода'!O22&lt;0,'Базовые цены с учетом расхода'!O22,""))</f>
      </c>
      <c r="L188" s="5" t="s">
        <v>46</v>
      </c>
    </row>
    <row r="189" spans="2:12" ht="10.5" hidden="1">
      <c r="B189" s="15" t="s">
        <v>47</v>
      </c>
      <c r="F189" s="16">
        <f>IF('Базовые цены с учетом расхода'!O22&gt;0,'Базовые цены с учетом расхода'!O22,IF('Базовые цены с учетом расхода'!O22&lt;0,'Базовые цены с учетом расхода'!O22,""))</f>
      </c>
      <c r="L189" s="5" t="s">
        <v>48</v>
      </c>
    </row>
    <row r="190" spans="1:10" ht="10.5">
      <c r="A190" s="17"/>
      <c r="B190" s="17"/>
      <c r="C190" s="17"/>
      <c r="D190" s="17"/>
      <c r="E190" s="17"/>
      <c r="F190" s="17"/>
      <c r="G190" s="17"/>
      <c r="H190" s="17"/>
      <c r="I190" s="17"/>
      <c r="J190" s="17"/>
    </row>
    <row r="191" spans="1:14" ht="10.5">
      <c r="A191" s="48" t="s">
        <v>80</v>
      </c>
      <c r="B191" s="49" t="s">
        <v>81</v>
      </c>
      <c r="C191" s="46">
        <v>1</v>
      </c>
      <c r="D191" s="12">
        <f>'Базовые цены за единицу'!B23</f>
        <v>35.6</v>
      </c>
      <c r="E191" s="12"/>
      <c r="F191" s="47">
        <f>'Базовые цены с учетом расхода'!B23</f>
        <v>35.6</v>
      </c>
      <c r="G191" s="47">
        <f>'Базовые цены с учетом расхода'!C23</f>
        <v>0</v>
      </c>
      <c r="H191" s="12">
        <f>'Базовые цены с учетом расхода'!D23</f>
        <v>0</v>
      </c>
      <c r="I191" s="14"/>
      <c r="J191" s="14">
        <f>'Базовые цены с учетом расхода'!I23</f>
        <v>0</v>
      </c>
      <c r="K191" s="2" t="s">
        <v>33</v>
      </c>
      <c r="L191" s="2" t="s">
        <v>34</v>
      </c>
      <c r="N191" s="47">
        <f>'Базовые цены с учетом расхода'!F23</f>
        <v>35.6</v>
      </c>
    </row>
    <row r="192" spans="1:14" ht="54.75" customHeight="1">
      <c r="A192" s="46"/>
      <c r="B192" s="46"/>
      <c r="C192" s="46"/>
      <c r="D192" s="13"/>
      <c r="E192" s="13"/>
      <c r="F192" s="47"/>
      <c r="G192" s="47"/>
      <c r="H192" s="13">
        <f>'Базовые цены с учетом расхода'!E23</f>
        <v>0</v>
      </c>
      <c r="J192" s="2">
        <f>'Базовые цены с учетом расхода'!K23</f>
        <v>0</v>
      </c>
      <c r="K192" s="2" t="s">
        <v>35</v>
      </c>
      <c r="L192" s="2" t="s">
        <v>36</v>
      </c>
      <c r="N192" s="47"/>
    </row>
    <row r="193" spans="2:12" ht="10.5" hidden="1">
      <c r="B193" s="15" t="s">
        <v>37</v>
      </c>
      <c r="C193" s="1">
        <v>0</v>
      </c>
      <c r="F193" s="16">
        <f>IF('Базовые цены с учетом расхода'!N23&gt;0,'Базовые цены с учетом расхода'!N23,IF('Базовые цены с учетом расхода'!N23&lt;0,'Базовые цены с учетом расхода'!N23,""))</f>
      </c>
      <c r="L193" s="5" t="s">
        <v>38</v>
      </c>
    </row>
    <row r="194" spans="2:12" ht="10.5" hidden="1">
      <c r="B194" s="15" t="s">
        <v>39</v>
      </c>
      <c r="F194" s="16">
        <f>IF('Базовые цены с учетом расхода'!N23&gt;0,'Базовые цены с учетом расхода'!N23,IF('Базовые цены с учетом расхода'!N23&lt;0,'Базовые цены с учетом расхода'!N23,""))</f>
      </c>
      <c r="L194" s="5" t="s">
        <v>40</v>
      </c>
    </row>
    <row r="195" spans="2:12" ht="10.5" hidden="1">
      <c r="B195" s="15" t="s">
        <v>41</v>
      </c>
      <c r="F195" s="16">
        <f>IF('Базовые цены с учетом расхода'!N23&gt;0,'Базовые цены с учетом расхода'!N23,IF('Базовые цены с учетом расхода'!N23&lt;0,'Базовые цены с учетом расхода'!N23,""))</f>
      </c>
      <c r="L195" s="5" t="s">
        <v>42</v>
      </c>
    </row>
    <row r="196" spans="2:12" ht="10.5" hidden="1">
      <c r="B196" s="15" t="s">
        <v>43</v>
      </c>
      <c r="C196" s="1">
        <v>0</v>
      </c>
      <c r="F196" s="16">
        <f>IF('Базовые цены с учетом расхода'!O23&gt;0,'Базовые цены с учетом расхода'!O23,IF('Базовые цены с учетом расхода'!O23&lt;0,'Базовые цены с учетом расхода'!O23,""))</f>
      </c>
      <c r="L196" s="5" t="s">
        <v>44</v>
      </c>
    </row>
    <row r="197" spans="2:12" ht="10.5" hidden="1">
      <c r="B197" s="15" t="s">
        <v>45</v>
      </c>
      <c r="F197" s="16">
        <f>IF('Базовые цены с учетом расхода'!O23&gt;0,'Базовые цены с учетом расхода'!O23,IF('Базовые цены с учетом расхода'!O23&lt;0,'Базовые цены с учетом расхода'!O23,""))</f>
      </c>
      <c r="L197" s="5" t="s">
        <v>46</v>
      </c>
    </row>
    <row r="198" spans="2:12" ht="10.5" hidden="1">
      <c r="B198" s="15" t="s">
        <v>47</v>
      </c>
      <c r="F198" s="16">
        <f>IF('Базовые цены с учетом расхода'!O23&gt;0,'Базовые цены с учетом расхода'!O23,IF('Базовые цены с учетом расхода'!O23&lt;0,'Базовые цены с учетом расхода'!O23,""))</f>
      </c>
      <c r="L198" s="5" t="s">
        <v>48</v>
      </c>
    </row>
    <row r="199" spans="1:10" ht="10.5">
      <c r="A199" s="17"/>
      <c r="B199" s="17"/>
      <c r="C199" s="17"/>
      <c r="D199" s="17"/>
      <c r="E199" s="17"/>
      <c r="F199" s="17"/>
      <c r="G199" s="17"/>
      <c r="H199" s="17"/>
      <c r="I199" s="17"/>
      <c r="J199" s="17"/>
    </row>
    <row r="200" spans="1:14" ht="10.5">
      <c r="A200" s="48" t="s">
        <v>82</v>
      </c>
      <c r="B200" s="49" t="s">
        <v>83</v>
      </c>
      <c r="C200" s="46">
        <v>3</v>
      </c>
      <c r="D200" s="12">
        <f>'Базовые цены за единицу'!B24</f>
        <v>47.13</v>
      </c>
      <c r="E200" s="12">
        <v>20.69</v>
      </c>
      <c r="F200" s="47">
        <f>'Базовые цены с учетом расхода'!B24</f>
        <v>141.39</v>
      </c>
      <c r="G200" s="47">
        <f>'Базовые цены с учетом расхода'!C24</f>
        <v>73.23</v>
      </c>
      <c r="H200" s="12">
        <f>'Базовые цены с учетом расхода'!D24</f>
        <v>62.07</v>
      </c>
      <c r="I200" s="14">
        <v>2.07552</v>
      </c>
      <c r="J200" s="14">
        <f>'Базовые цены с учетом расхода'!I24</f>
        <v>6.22656</v>
      </c>
      <c r="K200" s="2" t="s">
        <v>33</v>
      </c>
      <c r="L200" s="2" t="s">
        <v>34</v>
      </c>
      <c r="N200" s="47">
        <f>'Базовые цены с учетом расхода'!F24</f>
        <v>6.09</v>
      </c>
    </row>
    <row r="201" spans="1:14" ht="43.5" customHeight="1">
      <c r="A201" s="46"/>
      <c r="B201" s="46"/>
      <c r="C201" s="46"/>
      <c r="D201" s="13">
        <v>24.41</v>
      </c>
      <c r="E201" s="13">
        <v>0.54</v>
      </c>
      <c r="F201" s="47"/>
      <c r="G201" s="47"/>
      <c r="H201" s="13">
        <f>'Базовые цены с учетом расхода'!E24</f>
        <v>1.62</v>
      </c>
      <c r="I201" s="2">
        <v>0.033</v>
      </c>
      <c r="J201" s="2">
        <f>'Базовые цены с учетом расхода'!K24</f>
        <v>0.099</v>
      </c>
      <c r="K201" s="2" t="s">
        <v>35</v>
      </c>
      <c r="L201" s="2" t="s">
        <v>36</v>
      </c>
      <c r="N201" s="47"/>
    </row>
    <row r="202" spans="2:10" ht="10.5">
      <c r="B202" s="50" t="s">
        <v>84</v>
      </c>
      <c r="C202" s="50"/>
      <c r="D202" s="50"/>
      <c r="E202" s="50"/>
      <c r="F202" s="50"/>
      <c r="G202" s="50"/>
      <c r="H202" s="50"/>
      <c r="I202" s="50"/>
      <c r="J202" s="50"/>
    </row>
    <row r="203" spans="2:10" ht="10.5">
      <c r="B203" s="50" t="s">
        <v>402</v>
      </c>
      <c r="C203" s="50"/>
      <c r="D203" s="50"/>
      <c r="E203" s="50"/>
      <c r="F203" s="50"/>
      <c r="G203" s="50"/>
      <c r="H203" s="50"/>
      <c r="I203" s="50"/>
      <c r="J203" s="50"/>
    </row>
    <row r="204" spans="2:12" ht="10.5" hidden="1">
      <c r="B204" s="15" t="s">
        <v>37</v>
      </c>
      <c r="C204" s="1">
        <v>115</v>
      </c>
      <c r="F204" s="16">
        <f>IF('Базовые цены с учетом расхода'!N24&gt;0,'Базовые цены с учетом расхода'!N24,IF('Базовые цены с учетом расхода'!N24&lt;0,'Базовые цены с учетом расхода'!N24,""))</f>
        <v>86.08</v>
      </c>
      <c r="L204" s="5" t="s">
        <v>38</v>
      </c>
    </row>
    <row r="205" spans="2:12" ht="10.5" hidden="1">
      <c r="B205" s="15" t="s">
        <v>39</v>
      </c>
      <c r="F205" s="16">
        <f>IF('Базовые цены с учетом расхода'!N24&gt;0,'Базовые цены с учетом расхода'!N24,IF('Базовые цены с учетом расхода'!N24&lt;0,'Базовые цены с учетом расхода'!N24,""))</f>
        <v>86.08</v>
      </c>
      <c r="L205" s="5" t="s">
        <v>40</v>
      </c>
    </row>
    <row r="206" spans="2:12" ht="10.5" hidden="1">
      <c r="B206" s="15" t="s">
        <v>41</v>
      </c>
      <c r="F206" s="16">
        <f>IF('Базовые цены с учетом расхода'!N24&gt;0,'Базовые цены с учетом расхода'!N24,IF('Базовые цены с учетом расхода'!N24&lt;0,'Базовые цены с учетом расхода'!N24,""))</f>
        <v>86.08</v>
      </c>
      <c r="L206" s="5" t="s">
        <v>42</v>
      </c>
    </row>
    <row r="207" spans="2:12" ht="10.5" hidden="1">
      <c r="B207" s="15" t="s">
        <v>43</v>
      </c>
      <c r="C207" s="1">
        <v>71</v>
      </c>
      <c r="F207" s="16">
        <f>IF('Базовые цены с учетом расхода'!O24&gt;0,'Базовые цены с учетом расхода'!O24,IF('Базовые цены с учетом расхода'!O24&lt;0,'Базовые цены с учетом расхода'!O24,""))</f>
        <v>53.14</v>
      </c>
      <c r="L207" s="5" t="s">
        <v>44</v>
      </c>
    </row>
    <row r="208" spans="2:12" ht="10.5" hidden="1">
      <c r="B208" s="15" t="s">
        <v>45</v>
      </c>
      <c r="F208" s="16">
        <f>IF('Базовые цены с учетом расхода'!O24&gt;0,'Базовые цены с учетом расхода'!O24,IF('Базовые цены с учетом расхода'!O24&lt;0,'Базовые цены с учетом расхода'!O24,""))</f>
        <v>53.14</v>
      </c>
      <c r="L208" s="5" t="s">
        <v>46</v>
      </c>
    </row>
    <row r="209" spans="2:12" ht="10.5" hidden="1">
      <c r="B209" s="15" t="s">
        <v>47</v>
      </c>
      <c r="F209" s="16">
        <f>IF('Базовые цены с учетом расхода'!O24&gt;0,'Базовые цены с учетом расхода'!O24,IF('Базовые цены с учетом расхода'!O24&lt;0,'Базовые цены с учетом расхода'!O24,""))</f>
        <v>53.14</v>
      </c>
      <c r="L209" s="5" t="s">
        <v>48</v>
      </c>
    </row>
    <row r="210" spans="1:10" ht="10.5">
      <c r="A210" s="17"/>
      <c r="B210" s="17"/>
      <c r="C210" s="17"/>
      <c r="D210" s="17"/>
      <c r="E210" s="17"/>
      <c r="F210" s="17"/>
      <c r="G210" s="17"/>
      <c r="H210" s="17"/>
      <c r="I210" s="17"/>
      <c r="J210" s="17"/>
    </row>
    <row r="211" spans="1:14" ht="10.5">
      <c r="A211" s="48" t="s">
        <v>85</v>
      </c>
      <c r="B211" s="49" t="s">
        <v>86</v>
      </c>
      <c r="C211" s="46">
        <v>3</v>
      </c>
      <c r="D211" s="12">
        <f>'Базовые цены за единицу'!B25</f>
        <v>934</v>
      </c>
      <c r="E211" s="12"/>
      <c r="F211" s="47">
        <f>'Базовые цены с учетом расхода'!B25</f>
        <v>2802</v>
      </c>
      <c r="G211" s="47">
        <f>'Базовые цены с учетом расхода'!C25</f>
        <v>0</v>
      </c>
      <c r="H211" s="12">
        <f>'Базовые цены с учетом расхода'!D25</f>
        <v>0</v>
      </c>
      <c r="I211" s="14"/>
      <c r="J211" s="14">
        <f>'Базовые цены с учетом расхода'!I25</f>
        <v>0</v>
      </c>
      <c r="K211" s="2" t="s">
        <v>33</v>
      </c>
      <c r="L211" s="2" t="s">
        <v>34</v>
      </c>
      <c r="N211" s="47">
        <f>'Базовые цены с учетом расхода'!F25</f>
        <v>2802</v>
      </c>
    </row>
    <row r="212" spans="1:14" ht="43.5" customHeight="1">
      <c r="A212" s="46"/>
      <c r="B212" s="46"/>
      <c r="C212" s="46"/>
      <c r="D212" s="13"/>
      <c r="E212" s="13"/>
      <c r="F212" s="47"/>
      <c r="G212" s="47"/>
      <c r="H212" s="13">
        <f>'Базовые цены с учетом расхода'!E25</f>
        <v>0</v>
      </c>
      <c r="J212" s="2">
        <f>'Базовые цены с учетом расхода'!K25</f>
        <v>0</v>
      </c>
      <c r="K212" s="2" t="s">
        <v>35</v>
      </c>
      <c r="L212" s="2" t="s">
        <v>36</v>
      </c>
      <c r="N212" s="47"/>
    </row>
    <row r="213" spans="2:12" ht="10.5" hidden="1">
      <c r="B213" s="15" t="s">
        <v>37</v>
      </c>
      <c r="C213" s="1">
        <v>0</v>
      </c>
      <c r="F213" s="16">
        <f>IF('Базовые цены с учетом расхода'!N25&gt;0,'Базовые цены с учетом расхода'!N25,IF('Базовые цены с учетом расхода'!N25&lt;0,'Базовые цены с учетом расхода'!N25,""))</f>
      </c>
      <c r="L213" s="5" t="s">
        <v>38</v>
      </c>
    </row>
    <row r="214" spans="2:12" ht="10.5" hidden="1">
      <c r="B214" s="15" t="s">
        <v>39</v>
      </c>
      <c r="F214" s="16">
        <f>IF('Базовые цены с учетом расхода'!N25&gt;0,'Базовые цены с учетом расхода'!N25,IF('Базовые цены с учетом расхода'!N25&lt;0,'Базовые цены с учетом расхода'!N25,""))</f>
      </c>
      <c r="L214" s="5" t="s">
        <v>40</v>
      </c>
    </row>
    <row r="215" spans="2:12" ht="10.5" hidden="1">
      <c r="B215" s="15" t="s">
        <v>41</v>
      </c>
      <c r="F215" s="16">
        <f>IF('Базовые цены с учетом расхода'!N25&gt;0,'Базовые цены с учетом расхода'!N25,IF('Базовые цены с учетом расхода'!N25&lt;0,'Базовые цены с учетом расхода'!N25,""))</f>
      </c>
      <c r="L215" s="5" t="s">
        <v>42</v>
      </c>
    </row>
    <row r="216" spans="2:12" ht="10.5" hidden="1">
      <c r="B216" s="15" t="s">
        <v>43</v>
      </c>
      <c r="C216" s="1">
        <v>0</v>
      </c>
      <c r="F216" s="16">
        <f>IF('Базовые цены с учетом расхода'!O25&gt;0,'Базовые цены с учетом расхода'!O25,IF('Базовые цены с учетом расхода'!O25&lt;0,'Базовые цены с учетом расхода'!O25,""))</f>
      </c>
      <c r="L216" s="5" t="s">
        <v>44</v>
      </c>
    </row>
    <row r="217" spans="2:12" ht="10.5" hidden="1">
      <c r="B217" s="15" t="s">
        <v>45</v>
      </c>
      <c r="F217" s="16">
        <f>IF('Базовые цены с учетом расхода'!O25&gt;0,'Базовые цены с учетом расхода'!O25,IF('Базовые цены с учетом расхода'!O25&lt;0,'Базовые цены с учетом расхода'!O25,""))</f>
      </c>
      <c r="L217" s="5" t="s">
        <v>46</v>
      </c>
    </row>
    <row r="218" spans="2:12" ht="10.5" hidden="1">
      <c r="B218" s="15" t="s">
        <v>47</v>
      </c>
      <c r="F218" s="16">
        <f>IF('Базовые цены с учетом расхода'!O25&gt;0,'Базовые цены с учетом расхода'!O25,IF('Базовые цены с учетом расхода'!O25&lt;0,'Базовые цены с учетом расхода'!O25,""))</f>
      </c>
      <c r="L218" s="5" t="s">
        <v>48</v>
      </c>
    </row>
    <row r="219" spans="1:10" ht="10.5">
      <c r="A219" s="17"/>
      <c r="B219" s="17"/>
      <c r="C219" s="17"/>
      <c r="D219" s="17"/>
      <c r="E219" s="17"/>
      <c r="F219" s="17"/>
      <c r="G219" s="17"/>
      <c r="H219" s="17"/>
      <c r="I219" s="17"/>
      <c r="J219" s="17"/>
    </row>
    <row r="220" spans="1:14" ht="10.5">
      <c r="A220" s="48" t="s">
        <v>87</v>
      </c>
      <c r="B220" s="49" t="s">
        <v>72</v>
      </c>
      <c r="C220" s="46">
        <v>6</v>
      </c>
      <c r="D220" s="12">
        <f>'Базовые цены за единицу'!B26</f>
        <v>101</v>
      </c>
      <c r="E220" s="12"/>
      <c r="F220" s="47">
        <f>'Базовые цены с учетом расхода'!B26</f>
        <v>606</v>
      </c>
      <c r="G220" s="47">
        <f>'Базовые цены с учетом расхода'!C26</f>
        <v>0</v>
      </c>
      <c r="H220" s="12">
        <f>'Базовые цены с учетом расхода'!D26</f>
        <v>0</v>
      </c>
      <c r="I220" s="14"/>
      <c r="J220" s="14">
        <f>'Базовые цены с учетом расхода'!I26</f>
        <v>0</v>
      </c>
      <c r="K220" s="2" t="s">
        <v>33</v>
      </c>
      <c r="L220" s="2" t="s">
        <v>34</v>
      </c>
      <c r="N220" s="47">
        <f>'Базовые цены с учетом расхода'!F26</f>
        <v>606</v>
      </c>
    </row>
    <row r="221" spans="1:14" ht="54.75" customHeight="1">
      <c r="A221" s="46"/>
      <c r="B221" s="46"/>
      <c r="C221" s="46"/>
      <c r="D221" s="13"/>
      <c r="E221" s="13"/>
      <c r="F221" s="47"/>
      <c r="G221" s="47"/>
      <c r="H221" s="13">
        <f>'Базовые цены с учетом расхода'!E26</f>
        <v>0</v>
      </c>
      <c r="J221" s="2">
        <f>'Базовые цены с учетом расхода'!K26</f>
        <v>0</v>
      </c>
      <c r="K221" s="2" t="s">
        <v>35</v>
      </c>
      <c r="L221" s="2" t="s">
        <v>36</v>
      </c>
      <c r="N221" s="47"/>
    </row>
    <row r="222" spans="2:12" ht="10.5" hidden="1">
      <c r="B222" s="15" t="s">
        <v>37</v>
      </c>
      <c r="C222" s="1">
        <v>0</v>
      </c>
      <c r="F222" s="16">
        <f>IF('Базовые цены с учетом расхода'!N26&gt;0,'Базовые цены с учетом расхода'!N26,IF('Базовые цены с учетом расхода'!N26&lt;0,'Базовые цены с учетом расхода'!N26,""))</f>
      </c>
      <c r="L222" s="5" t="s">
        <v>38</v>
      </c>
    </row>
    <row r="223" spans="2:12" ht="10.5" hidden="1">
      <c r="B223" s="15" t="s">
        <v>39</v>
      </c>
      <c r="F223" s="16">
        <f>IF('Базовые цены с учетом расхода'!N26&gt;0,'Базовые цены с учетом расхода'!N26,IF('Базовые цены с учетом расхода'!N26&lt;0,'Базовые цены с учетом расхода'!N26,""))</f>
      </c>
      <c r="L223" s="5" t="s">
        <v>40</v>
      </c>
    </row>
    <row r="224" spans="2:12" ht="10.5" hidden="1">
      <c r="B224" s="15" t="s">
        <v>41</v>
      </c>
      <c r="F224" s="16">
        <f>IF('Базовые цены с учетом расхода'!N26&gt;0,'Базовые цены с учетом расхода'!N26,IF('Базовые цены с учетом расхода'!N26&lt;0,'Базовые цены с учетом расхода'!N26,""))</f>
      </c>
      <c r="L224" s="5" t="s">
        <v>42</v>
      </c>
    </row>
    <row r="225" spans="2:12" ht="10.5" hidden="1">
      <c r="B225" s="15" t="s">
        <v>43</v>
      </c>
      <c r="C225" s="1">
        <v>0</v>
      </c>
      <c r="F225" s="16">
        <f>IF('Базовые цены с учетом расхода'!O26&gt;0,'Базовые цены с учетом расхода'!O26,IF('Базовые цены с учетом расхода'!O26&lt;0,'Базовые цены с учетом расхода'!O26,""))</f>
      </c>
      <c r="L225" s="5" t="s">
        <v>44</v>
      </c>
    </row>
    <row r="226" spans="2:12" ht="10.5" hidden="1">
      <c r="B226" s="15" t="s">
        <v>45</v>
      </c>
      <c r="F226" s="16">
        <f>IF('Базовые цены с учетом расхода'!O26&gt;0,'Базовые цены с учетом расхода'!O26,IF('Базовые цены с учетом расхода'!O26&lt;0,'Базовые цены с учетом расхода'!O26,""))</f>
      </c>
      <c r="L226" s="5" t="s">
        <v>46</v>
      </c>
    </row>
    <row r="227" spans="2:12" ht="10.5" hidden="1">
      <c r="B227" s="15" t="s">
        <v>47</v>
      </c>
      <c r="F227" s="16">
        <f>IF('Базовые цены с учетом расхода'!O26&gt;0,'Базовые цены с учетом расхода'!O26,IF('Базовые цены с учетом расхода'!O26&lt;0,'Базовые цены с учетом расхода'!O26,""))</f>
      </c>
      <c r="L227" s="5" t="s">
        <v>48</v>
      </c>
    </row>
    <row r="228" spans="1:10" ht="10.5">
      <c r="A228" s="17"/>
      <c r="B228" s="17"/>
      <c r="C228" s="17"/>
      <c r="D228" s="17"/>
      <c r="E228" s="17"/>
      <c r="F228" s="17"/>
      <c r="G228" s="17"/>
      <c r="H228" s="17"/>
      <c r="I228" s="17"/>
      <c r="J228" s="17"/>
    </row>
    <row r="229" spans="1:14" ht="10.5">
      <c r="A229" s="48" t="s">
        <v>88</v>
      </c>
      <c r="B229" s="49" t="s">
        <v>89</v>
      </c>
      <c r="C229" s="46">
        <v>1</v>
      </c>
      <c r="D229" s="12">
        <f>'Базовые цены за единицу'!B27</f>
        <v>937.07</v>
      </c>
      <c r="E229" s="12">
        <v>182.57</v>
      </c>
      <c r="F229" s="47">
        <f>'Базовые цены с учетом расхода'!B27</f>
        <v>937.07</v>
      </c>
      <c r="G229" s="47">
        <f>'Базовые цены с учетом расхода'!C27</f>
        <v>300.29</v>
      </c>
      <c r="H229" s="12">
        <f>'Базовые цены с учетом расхода'!D27</f>
        <v>182.57</v>
      </c>
      <c r="I229" s="14">
        <v>24.6744</v>
      </c>
      <c r="J229" s="14">
        <f>'Базовые цены с учетом расхода'!I27</f>
        <v>24.6744</v>
      </c>
      <c r="K229" s="2" t="s">
        <v>33</v>
      </c>
      <c r="L229" s="2" t="s">
        <v>34</v>
      </c>
      <c r="N229" s="47">
        <f>'Базовые цены с учетом расхода'!F27</f>
        <v>454.21</v>
      </c>
    </row>
    <row r="230" spans="1:14" ht="43.5" customHeight="1">
      <c r="A230" s="46"/>
      <c r="B230" s="46"/>
      <c r="C230" s="46"/>
      <c r="D230" s="13">
        <v>300.29</v>
      </c>
      <c r="E230" s="13">
        <v>3.44</v>
      </c>
      <c r="F230" s="47"/>
      <c r="G230" s="47"/>
      <c r="H230" s="13">
        <f>'Базовые цены с учетом расхода'!E27</f>
        <v>3.44</v>
      </c>
      <c r="I230" s="2">
        <v>0.21</v>
      </c>
      <c r="J230" s="2">
        <f>'Базовые цены с учетом расхода'!K27</f>
        <v>0.21</v>
      </c>
      <c r="K230" s="2" t="s">
        <v>35</v>
      </c>
      <c r="L230" s="2" t="s">
        <v>36</v>
      </c>
      <c r="N230" s="47"/>
    </row>
    <row r="231" spans="2:10" ht="10.5">
      <c r="B231" s="50" t="s">
        <v>402</v>
      </c>
      <c r="C231" s="50"/>
      <c r="D231" s="50"/>
      <c r="E231" s="50"/>
      <c r="F231" s="50"/>
      <c r="G231" s="50"/>
      <c r="H231" s="50"/>
      <c r="I231" s="50"/>
      <c r="J231" s="50"/>
    </row>
    <row r="232" spans="2:12" ht="10.5" hidden="1">
      <c r="B232" s="15" t="s">
        <v>37</v>
      </c>
      <c r="C232" s="1">
        <v>115</v>
      </c>
      <c r="F232" s="16">
        <f>IF('Базовые цены с учетом расхода'!N27&gt;0,'Базовые цены с учетом расхода'!N27,IF('Базовые цены с учетом расхода'!N27&lt;0,'Базовые цены с учетом расхода'!N27,""))</f>
        <v>349.29</v>
      </c>
      <c r="L232" s="5" t="s">
        <v>38</v>
      </c>
    </row>
    <row r="233" spans="2:12" ht="10.5" hidden="1">
      <c r="B233" s="15" t="s">
        <v>39</v>
      </c>
      <c r="F233" s="16">
        <f>IF('Базовые цены с учетом расхода'!N27&gt;0,'Базовые цены с учетом расхода'!N27,IF('Базовые цены с учетом расхода'!N27&lt;0,'Базовые цены с учетом расхода'!N27,""))</f>
        <v>349.29</v>
      </c>
      <c r="L233" s="5" t="s">
        <v>40</v>
      </c>
    </row>
    <row r="234" spans="2:12" ht="10.5" hidden="1">
      <c r="B234" s="15" t="s">
        <v>41</v>
      </c>
      <c r="F234" s="16">
        <f>IF('Базовые цены с учетом расхода'!N27&gt;0,'Базовые цены с учетом расхода'!N27,IF('Базовые цены с учетом расхода'!N27&lt;0,'Базовые цены с учетом расхода'!N27,""))</f>
        <v>349.29</v>
      </c>
      <c r="L234" s="5" t="s">
        <v>42</v>
      </c>
    </row>
    <row r="235" spans="2:12" ht="10.5" hidden="1">
      <c r="B235" s="15" t="s">
        <v>43</v>
      </c>
      <c r="C235" s="1">
        <v>71</v>
      </c>
      <c r="F235" s="16">
        <f>IF('Базовые цены с учетом расхода'!O27&gt;0,'Базовые цены с учетом расхода'!O27,IF('Базовые цены с учетом расхода'!O27&lt;0,'Базовые цены с учетом расхода'!O27,""))</f>
        <v>215.65</v>
      </c>
      <c r="L235" s="5" t="s">
        <v>44</v>
      </c>
    </row>
    <row r="236" spans="2:12" ht="10.5" hidden="1">
      <c r="B236" s="15" t="s">
        <v>45</v>
      </c>
      <c r="F236" s="16">
        <f>IF('Базовые цены с учетом расхода'!O27&gt;0,'Базовые цены с учетом расхода'!O27,IF('Базовые цены с учетом расхода'!O27&lt;0,'Базовые цены с учетом расхода'!O27,""))</f>
        <v>215.65</v>
      </c>
      <c r="L236" s="5" t="s">
        <v>46</v>
      </c>
    </row>
    <row r="237" spans="2:12" ht="10.5" hidden="1">
      <c r="B237" s="15" t="s">
        <v>47</v>
      </c>
      <c r="F237" s="16">
        <f>IF('Базовые цены с учетом расхода'!O27&gt;0,'Базовые цены с учетом расхода'!O27,IF('Базовые цены с учетом расхода'!O27&lt;0,'Базовые цены с учетом расхода'!O27,""))</f>
        <v>215.65</v>
      </c>
      <c r="L237" s="5" t="s">
        <v>48</v>
      </c>
    </row>
    <row r="238" spans="1:10" ht="10.5">
      <c r="A238" s="17"/>
      <c r="B238" s="17"/>
      <c r="C238" s="17"/>
      <c r="D238" s="17"/>
      <c r="E238" s="17"/>
      <c r="F238" s="17"/>
      <c r="G238" s="17"/>
      <c r="H238" s="17"/>
      <c r="I238" s="17"/>
      <c r="J238" s="17"/>
    </row>
    <row r="239" spans="1:14" ht="10.5">
      <c r="A239" s="48" t="s">
        <v>90</v>
      </c>
      <c r="B239" s="49" t="s">
        <v>91</v>
      </c>
      <c r="C239" s="46">
        <v>1</v>
      </c>
      <c r="D239" s="12">
        <f>'Базовые цены за единицу'!B28</f>
        <v>39752.91</v>
      </c>
      <c r="E239" s="12"/>
      <c r="F239" s="47">
        <f>'Базовые цены с учетом расхода'!B28</f>
        <v>39752.91</v>
      </c>
      <c r="G239" s="47">
        <f>'Базовые цены с учетом расхода'!C28</f>
        <v>0</v>
      </c>
      <c r="H239" s="12">
        <f>'Базовые цены с учетом расхода'!D28</f>
        <v>0</v>
      </c>
      <c r="I239" s="14"/>
      <c r="J239" s="14">
        <f>'Базовые цены с учетом расхода'!I28</f>
        <v>0</v>
      </c>
      <c r="K239" s="2" t="s">
        <v>33</v>
      </c>
      <c r="L239" s="2" t="s">
        <v>34</v>
      </c>
      <c r="N239" s="47">
        <f>'Базовые цены с учетом расхода'!F28</f>
        <v>39752.91</v>
      </c>
    </row>
    <row r="240" spans="1:14" ht="87.75" customHeight="1">
      <c r="A240" s="46"/>
      <c r="B240" s="46"/>
      <c r="C240" s="46"/>
      <c r="D240" s="13"/>
      <c r="E240" s="13"/>
      <c r="F240" s="47"/>
      <c r="G240" s="47"/>
      <c r="H240" s="13">
        <f>'Базовые цены с учетом расхода'!E28</f>
        <v>0</v>
      </c>
      <c r="J240" s="2">
        <f>'Базовые цены с учетом расхода'!K28</f>
        <v>0</v>
      </c>
      <c r="K240" s="2" t="s">
        <v>35</v>
      </c>
      <c r="L240" s="2" t="s">
        <v>36</v>
      </c>
      <c r="N240" s="47"/>
    </row>
    <row r="241" spans="2:12" ht="10.5" hidden="1">
      <c r="B241" s="15" t="s">
        <v>37</v>
      </c>
      <c r="C241" s="1">
        <v>0</v>
      </c>
      <c r="F241" s="16">
        <f>IF('Базовые цены с учетом расхода'!N28&gt;0,'Базовые цены с учетом расхода'!N28,IF('Базовые цены с учетом расхода'!N28&lt;0,'Базовые цены с учетом расхода'!N28,""))</f>
      </c>
      <c r="L241" s="5" t="s">
        <v>38</v>
      </c>
    </row>
    <row r="242" spans="2:12" ht="10.5" hidden="1">
      <c r="B242" s="15" t="s">
        <v>39</v>
      </c>
      <c r="F242" s="16">
        <f>IF('Базовые цены с учетом расхода'!N28&gt;0,'Базовые цены с учетом расхода'!N28,IF('Базовые цены с учетом расхода'!N28&lt;0,'Базовые цены с учетом расхода'!N28,""))</f>
      </c>
      <c r="L242" s="5" t="s">
        <v>40</v>
      </c>
    </row>
    <row r="243" spans="2:12" ht="10.5" hidden="1">
      <c r="B243" s="15" t="s">
        <v>41</v>
      </c>
      <c r="F243" s="16">
        <f>IF('Базовые цены с учетом расхода'!N28&gt;0,'Базовые цены с учетом расхода'!N28,IF('Базовые цены с учетом расхода'!N28&lt;0,'Базовые цены с учетом расхода'!N28,""))</f>
      </c>
      <c r="L243" s="5" t="s">
        <v>42</v>
      </c>
    </row>
    <row r="244" spans="2:12" ht="10.5" hidden="1">
      <c r="B244" s="15" t="s">
        <v>43</v>
      </c>
      <c r="C244" s="1">
        <v>0</v>
      </c>
      <c r="F244" s="16">
        <f>IF('Базовые цены с учетом расхода'!O28&gt;0,'Базовые цены с учетом расхода'!O28,IF('Базовые цены с учетом расхода'!O28&lt;0,'Базовые цены с учетом расхода'!O28,""))</f>
      </c>
      <c r="L244" s="5" t="s">
        <v>44</v>
      </c>
    </row>
    <row r="245" spans="2:12" ht="10.5" hidden="1">
      <c r="B245" s="15" t="s">
        <v>45</v>
      </c>
      <c r="F245" s="16">
        <f>IF('Базовые цены с учетом расхода'!O28&gt;0,'Базовые цены с учетом расхода'!O28,IF('Базовые цены с учетом расхода'!O28&lt;0,'Базовые цены с учетом расхода'!O28,""))</f>
      </c>
      <c r="L245" s="5" t="s">
        <v>46</v>
      </c>
    </row>
    <row r="246" spans="2:12" ht="10.5" hidden="1">
      <c r="B246" s="15" t="s">
        <v>47</v>
      </c>
      <c r="F246" s="16">
        <f>IF('Базовые цены с учетом расхода'!O28&gt;0,'Базовые цены с учетом расхода'!O28,IF('Базовые цены с учетом расхода'!O28&lt;0,'Базовые цены с учетом расхода'!O28,""))</f>
      </c>
      <c r="L246" s="5" t="s">
        <v>48</v>
      </c>
    </row>
    <row r="247" spans="1:10" ht="10.5">
      <c r="A247" s="17"/>
      <c r="B247" s="17"/>
      <c r="C247" s="17"/>
      <c r="D247" s="17"/>
      <c r="E247" s="17"/>
      <c r="F247" s="17"/>
      <c r="G247" s="17"/>
      <c r="H247" s="17"/>
      <c r="I247" s="17"/>
      <c r="J247" s="17"/>
    </row>
    <row r="248" spans="1:14" ht="10.5">
      <c r="A248" s="48" t="s">
        <v>92</v>
      </c>
      <c r="B248" s="49" t="s">
        <v>93</v>
      </c>
      <c r="C248" s="46">
        <v>5</v>
      </c>
      <c r="D248" s="12">
        <f>'Базовые цены за единицу'!B29</f>
        <v>215.38</v>
      </c>
      <c r="E248" s="12"/>
      <c r="F248" s="47">
        <f>'Базовые цены с учетом расхода'!B29</f>
        <v>1076.9</v>
      </c>
      <c r="G248" s="47">
        <f>'Базовые цены с учетом расхода'!C29</f>
        <v>26.45</v>
      </c>
      <c r="H248" s="12">
        <f>'Базовые цены с учетом расхода'!D29</f>
        <v>0</v>
      </c>
      <c r="I248" s="14">
        <v>0.4278</v>
      </c>
      <c r="J248" s="14">
        <f>'Базовые цены с учетом расхода'!I29</f>
        <v>2.139</v>
      </c>
      <c r="K248" s="2" t="s">
        <v>33</v>
      </c>
      <c r="L248" s="2" t="s">
        <v>34</v>
      </c>
      <c r="N248" s="47">
        <f>'Базовые цены с учетом расхода'!F29</f>
        <v>1050.45</v>
      </c>
    </row>
    <row r="249" spans="1:14" ht="43.5" customHeight="1">
      <c r="A249" s="46"/>
      <c r="B249" s="46"/>
      <c r="C249" s="46"/>
      <c r="D249" s="13">
        <v>5.29</v>
      </c>
      <c r="E249" s="13"/>
      <c r="F249" s="47"/>
      <c r="G249" s="47"/>
      <c r="H249" s="13">
        <f>'Базовые цены с учетом расхода'!E29</f>
        <v>0</v>
      </c>
      <c r="J249" s="2">
        <f>'Базовые цены с учетом расхода'!K29</f>
        <v>0</v>
      </c>
      <c r="K249" s="2" t="s">
        <v>35</v>
      </c>
      <c r="L249" s="2" t="s">
        <v>36</v>
      </c>
      <c r="N249" s="47"/>
    </row>
    <row r="250" spans="2:10" ht="10.5">
      <c r="B250" s="50" t="s">
        <v>404</v>
      </c>
      <c r="C250" s="50"/>
      <c r="D250" s="50"/>
      <c r="E250" s="50"/>
      <c r="F250" s="50"/>
      <c r="G250" s="50"/>
      <c r="H250" s="50"/>
      <c r="I250" s="50"/>
      <c r="J250" s="50"/>
    </row>
    <row r="251" spans="2:12" ht="10.5" hidden="1">
      <c r="B251" s="15" t="s">
        <v>37</v>
      </c>
      <c r="C251" s="1">
        <v>115</v>
      </c>
      <c r="F251" s="16">
        <f>IF('Базовые цены с учетом расхода'!N29&gt;0,'Базовые цены с учетом расхода'!N29,IF('Базовые цены с учетом расхода'!N29&lt;0,'Базовые цены с учетом расхода'!N29,""))</f>
        <v>30.42</v>
      </c>
      <c r="L251" s="5" t="s">
        <v>38</v>
      </c>
    </row>
    <row r="252" spans="2:12" ht="10.5" hidden="1">
      <c r="B252" s="15" t="s">
        <v>39</v>
      </c>
      <c r="F252" s="16">
        <f>IF('Базовые цены с учетом расхода'!N29&gt;0,'Базовые цены с учетом расхода'!N29,IF('Базовые цены с учетом расхода'!N29&lt;0,'Базовые цены с учетом расхода'!N29,""))</f>
        <v>30.42</v>
      </c>
      <c r="L252" s="5" t="s">
        <v>40</v>
      </c>
    </row>
    <row r="253" spans="2:12" ht="10.5" hidden="1">
      <c r="B253" s="15" t="s">
        <v>41</v>
      </c>
      <c r="F253" s="16">
        <f>IF('Базовые цены с учетом расхода'!N29&gt;0,'Базовые цены с учетом расхода'!N29,IF('Базовые цены с учетом расхода'!N29&lt;0,'Базовые цены с учетом расхода'!N29,""))</f>
        <v>30.42</v>
      </c>
      <c r="L253" s="5" t="s">
        <v>42</v>
      </c>
    </row>
    <row r="254" spans="2:12" ht="10.5" hidden="1">
      <c r="B254" s="15" t="s">
        <v>43</v>
      </c>
      <c r="C254" s="1">
        <v>71</v>
      </c>
      <c r="F254" s="16">
        <f>IF('Базовые цены с учетом расхода'!O29&gt;0,'Базовые цены с учетом расхода'!O29,IF('Базовые цены с учетом расхода'!O29&lt;0,'Базовые цены с учетом расхода'!O29,""))</f>
        <v>18.78</v>
      </c>
      <c r="L254" s="5" t="s">
        <v>44</v>
      </c>
    </row>
    <row r="255" spans="2:12" ht="10.5" hidden="1">
      <c r="B255" s="15" t="s">
        <v>45</v>
      </c>
      <c r="F255" s="16">
        <f>IF('Базовые цены с учетом расхода'!O29&gt;0,'Базовые цены с учетом расхода'!O29,IF('Базовые цены с учетом расхода'!O29&lt;0,'Базовые цены с учетом расхода'!O29,""))</f>
        <v>18.78</v>
      </c>
      <c r="L255" s="5" t="s">
        <v>46</v>
      </c>
    </row>
    <row r="256" spans="2:12" ht="10.5" hidden="1">
      <c r="B256" s="15" t="s">
        <v>47</v>
      </c>
      <c r="F256" s="16">
        <f>IF('Базовые цены с учетом расхода'!O29&gt;0,'Базовые цены с учетом расхода'!O29,IF('Базовые цены с учетом расхода'!O29&lt;0,'Базовые цены с учетом расхода'!O29,""))</f>
        <v>18.78</v>
      </c>
      <c r="L256" s="5" t="s">
        <v>48</v>
      </c>
    </row>
    <row r="257" spans="1:10" ht="10.5">
      <c r="A257" s="17"/>
      <c r="B257" s="17"/>
      <c r="C257" s="17"/>
      <c r="D257" s="17"/>
      <c r="E257" s="17"/>
      <c r="F257" s="17"/>
      <c r="G257" s="17"/>
      <c r="H257" s="17"/>
      <c r="I257" s="17"/>
      <c r="J257" s="17"/>
    </row>
    <row r="258" spans="1:14" ht="10.5">
      <c r="A258" s="48" t="s">
        <v>94</v>
      </c>
      <c r="B258" s="49" t="s">
        <v>93</v>
      </c>
      <c r="C258" s="46">
        <v>4</v>
      </c>
      <c r="D258" s="12">
        <f>'Базовые цены за единицу'!B30</f>
        <v>6.38</v>
      </c>
      <c r="E258" s="12"/>
      <c r="F258" s="47">
        <f>'Базовые цены с учетом расхода'!B30</f>
        <v>25.52</v>
      </c>
      <c r="G258" s="47">
        <f>'Базовые цены с учетом расхода'!C30</f>
        <v>21.16</v>
      </c>
      <c r="H258" s="12">
        <f>'Базовые цены с учетом расхода'!D30</f>
        <v>0</v>
      </c>
      <c r="I258" s="14">
        <v>0.4278</v>
      </c>
      <c r="J258" s="14">
        <f>'Базовые цены с учетом расхода'!I30</f>
        <v>1.7112</v>
      </c>
      <c r="K258" s="2" t="s">
        <v>33</v>
      </c>
      <c r="L258" s="2" t="s">
        <v>34</v>
      </c>
      <c r="N258" s="47">
        <f>'Базовые цены с учетом расхода'!F30</f>
        <v>4.36</v>
      </c>
    </row>
    <row r="259" spans="1:14" ht="43.5" customHeight="1">
      <c r="A259" s="46"/>
      <c r="B259" s="46"/>
      <c r="C259" s="46"/>
      <c r="D259" s="13">
        <v>5.29</v>
      </c>
      <c r="E259" s="13"/>
      <c r="F259" s="47"/>
      <c r="G259" s="47"/>
      <c r="H259" s="13">
        <f>'Базовые цены с учетом расхода'!E30</f>
        <v>0</v>
      </c>
      <c r="J259" s="2">
        <f>'Базовые цены с учетом расхода'!K30</f>
        <v>0</v>
      </c>
      <c r="K259" s="2" t="s">
        <v>35</v>
      </c>
      <c r="L259" s="2" t="s">
        <v>36</v>
      </c>
      <c r="N259" s="47"/>
    </row>
    <row r="260" spans="2:10" ht="10.5">
      <c r="B260" s="50" t="s">
        <v>95</v>
      </c>
      <c r="C260" s="50"/>
      <c r="D260" s="50"/>
      <c r="E260" s="50"/>
      <c r="F260" s="50"/>
      <c r="G260" s="50"/>
      <c r="H260" s="50"/>
      <c r="I260" s="50"/>
      <c r="J260" s="50"/>
    </row>
    <row r="261" spans="2:10" ht="10.5">
      <c r="B261" s="50" t="s">
        <v>404</v>
      </c>
      <c r="C261" s="50"/>
      <c r="D261" s="50"/>
      <c r="E261" s="50"/>
      <c r="F261" s="50"/>
      <c r="G261" s="50"/>
      <c r="H261" s="50"/>
      <c r="I261" s="50"/>
      <c r="J261" s="50"/>
    </row>
    <row r="262" spans="2:12" ht="10.5" hidden="1">
      <c r="B262" s="15" t="s">
        <v>37</v>
      </c>
      <c r="C262" s="1">
        <v>115</v>
      </c>
      <c r="F262" s="16">
        <f>IF('Базовые цены с учетом расхода'!N30&gt;0,'Базовые цены с учетом расхода'!N30,IF('Базовые цены с учетом расхода'!N30&lt;0,'Базовые цены с учетом расхода'!N30,""))</f>
        <v>24.33</v>
      </c>
      <c r="L262" s="5" t="s">
        <v>38</v>
      </c>
    </row>
    <row r="263" spans="2:12" ht="10.5" hidden="1">
      <c r="B263" s="15" t="s">
        <v>39</v>
      </c>
      <c r="F263" s="16">
        <f>IF('Базовые цены с учетом расхода'!N30&gt;0,'Базовые цены с учетом расхода'!N30,IF('Базовые цены с учетом расхода'!N30&lt;0,'Базовые цены с учетом расхода'!N30,""))</f>
        <v>24.33</v>
      </c>
      <c r="L263" s="5" t="s">
        <v>40</v>
      </c>
    </row>
    <row r="264" spans="2:12" ht="10.5" hidden="1">
      <c r="B264" s="15" t="s">
        <v>41</v>
      </c>
      <c r="F264" s="16">
        <f>IF('Базовые цены с учетом расхода'!N30&gt;0,'Базовые цены с учетом расхода'!N30,IF('Базовые цены с учетом расхода'!N30&lt;0,'Базовые цены с учетом расхода'!N30,""))</f>
        <v>24.33</v>
      </c>
      <c r="L264" s="5" t="s">
        <v>42</v>
      </c>
    </row>
    <row r="265" spans="2:12" ht="10.5" hidden="1">
      <c r="B265" s="15" t="s">
        <v>43</v>
      </c>
      <c r="C265" s="1">
        <v>71</v>
      </c>
      <c r="F265" s="16">
        <f>IF('Базовые цены с учетом расхода'!O30&gt;0,'Базовые цены с учетом расхода'!O30,IF('Базовые цены с учетом расхода'!O30&lt;0,'Базовые цены с учетом расхода'!O30,""))</f>
        <v>15.02</v>
      </c>
      <c r="L265" s="5" t="s">
        <v>44</v>
      </c>
    </row>
    <row r="266" spans="2:12" ht="10.5" hidden="1">
      <c r="B266" s="15" t="s">
        <v>45</v>
      </c>
      <c r="F266" s="16">
        <f>IF('Базовые цены с учетом расхода'!O30&gt;0,'Базовые цены с учетом расхода'!O30,IF('Базовые цены с учетом расхода'!O30&lt;0,'Базовые цены с учетом расхода'!O30,""))</f>
        <v>15.02</v>
      </c>
      <c r="L266" s="5" t="s">
        <v>46</v>
      </c>
    </row>
    <row r="267" spans="2:12" ht="10.5" hidden="1">
      <c r="B267" s="15" t="s">
        <v>47</v>
      </c>
      <c r="F267" s="16">
        <f>IF('Базовые цены с учетом расхода'!O30&gt;0,'Базовые цены с учетом расхода'!O30,IF('Базовые цены с учетом расхода'!O30&lt;0,'Базовые цены с учетом расхода'!O30,""))</f>
        <v>15.02</v>
      </c>
      <c r="L267" s="5" t="s">
        <v>48</v>
      </c>
    </row>
    <row r="268" spans="1:10" ht="10.5">
      <c r="A268" s="17"/>
      <c r="B268" s="17"/>
      <c r="C268" s="17"/>
      <c r="D268" s="17"/>
      <c r="E268" s="17"/>
      <c r="F268" s="17"/>
      <c r="G268" s="17"/>
      <c r="H268" s="17"/>
      <c r="I268" s="17"/>
      <c r="J268" s="17"/>
    </row>
    <row r="269" spans="1:14" ht="10.5">
      <c r="A269" s="48" t="s">
        <v>96</v>
      </c>
      <c r="B269" s="49" t="s">
        <v>97</v>
      </c>
      <c r="C269" s="46">
        <v>4</v>
      </c>
      <c r="D269" s="12">
        <f>'Базовые цены за единицу'!B31</f>
        <v>71.76</v>
      </c>
      <c r="E269" s="12"/>
      <c r="F269" s="47">
        <f>'Базовые цены с учетом расхода'!B31</f>
        <v>287.04</v>
      </c>
      <c r="G269" s="47">
        <f>'Базовые цены с учетом расхода'!C31</f>
        <v>0</v>
      </c>
      <c r="H269" s="12">
        <f>'Базовые цены с учетом расхода'!D31</f>
        <v>0</v>
      </c>
      <c r="I269" s="14"/>
      <c r="J269" s="14">
        <f>'Базовые цены с учетом расхода'!I31</f>
        <v>0</v>
      </c>
      <c r="K269" s="2" t="s">
        <v>33</v>
      </c>
      <c r="L269" s="2" t="s">
        <v>34</v>
      </c>
      <c r="N269" s="47">
        <f>'Базовые цены с учетом расхода'!F31</f>
        <v>287.04</v>
      </c>
    </row>
    <row r="270" spans="1:14" ht="10.5">
      <c r="A270" s="46"/>
      <c r="B270" s="46"/>
      <c r="C270" s="46"/>
      <c r="D270" s="13"/>
      <c r="E270" s="13"/>
      <c r="F270" s="47"/>
      <c r="G270" s="47"/>
      <c r="H270" s="13">
        <f>'Базовые цены с учетом расхода'!E31</f>
        <v>0</v>
      </c>
      <c r="J270" s="2">
        <f>'Базовые цены с учетом расхода'!K31</f>
        <v>0</v>
      </c>
      <c r="K270" s="2" t="s">
        <v>35</v>
      </c>
      <c r="L270" s="2" t="s">
        <v>36</v>
      </c>
      <c r="N270" s="47"/>
    </row>
    <row r="271" spans="2:12" ht="10.5" hidden="1">
      <c r="B271" s="15" t="s">
        <v>37</v>
      </c>
      <c r="C271" s="1">
        <v>0</v>
      </c>
      <c r="F271" s="16">
        <f>IF('Базовые цены с учетом расхода'!N31&gt;0,'Базовые цены с учетом расхода'!N31,IF('Базовые цены с учетом расхода'!N31&lt;0,'Базовые цены с учетом расхода'!N31,""))</f>
      </c>
      <c r="L271" s="5" t="s">
        <v>38</v>
      </c>
    </row>
    <row r="272" spans="2:12" ht="10.5" hidden="1">
      <c r="B272" s="15" t="s">
        <v>39</v>
      </c>
      <c r="F272" s="16">
        <f>IF('Базовые цены с учетом расхода'!N31&gt;0,'Базовые цены с учетом расхода'!N31,IF('Базовые цены с учетом расхода'!N31&lt;0,'Базовые цены с учетом расхода'!N31,""))</f>
      </c>
      <c r="L272" s="5" t="s">
        <v>40</v>
      </c>
    </row>
    <row r="273" spans="2:12" ht="10.5" hidden="1">
      <c r="B273" s="15" t="s">
        <v>41</v>
      </c>
      <c r="F273" s="16">
        <f>IF('Базовые цены с учетом расхода'!N31&gt;0,'Базовые цены с учетом расхода'!N31,IF('Базовые цены с учетом расхода'!N31&lt;0,'Базовые цены с учетом расхода'!N31,""))</f>
      </c>
      <c r="L273" s="5" t="s">
        <v>42</v>
      </c>
    </row>
    <row r="274" spans="2:12" ht="10.5" hidden="1">
      <c r="B274" s="15" t="s">
        <v>43</v>
      </c>
      <c r="C274" s="1">
        <v>0</v>
      </c>
      <c r="F274" s="16">
        <f>IF('Базовые цены с учетом расхода'!O31&gt;0,'Базовые цены с учетом расхода'!O31,IF('Базовые цены с учетом расхода'!O31&lt;0,'Базовые цены с учетом расхода'!O31,""))</f>
      </c>
      <c r="L274" s="5" t="s">
        <v>44</v>
      </c>
    </row>
    <row r="275" spans="2:12" ht="10.5" hidden="1">
      <c r="B275" s="15" t="s">
        <v>45</v>
      </c>
      <c r="F275" s="16">
        <f>IF('Базовые цены с учетом расхода'!O31&gt;0,'Базовые цены с учетом расхода'!O31,IF('Базовые цены с учетом расхода'!O31&lt;0,'Базовые цены с учетом расхода'!O31,""))</f>
      </c>
      <c r="L275" s="5" t="s">
        <v>46</v>
      </c>
    </row>
    <row r="276" spans="2:12" ht="10.5" hidden="1">
      <c r="B276" s="15" t="s">
        <v>47</v>
      </c>
      <c r="F276" s="16">
        <f>IF('Базовые цены с учетом расхода'!O31&gt;0,'Базовые цены с учетом расхода'!O31,IF('Базовые цены с учетом расхода'!O31&lt;0,'Базовые цены с учетом расхода'!O31,""))</f>
      </c>
      <c r="L276" s="5" t="s">
        <v>48</v>
      </c>
    </row>
    <row r="277" spans="1:10" ht="10.5">
      <c r="A277" s="17"/>
      <c r="B277" s="17"/>
      <c r="C277" s="17"/>
      <c r="D277" s="17"/>
      <c r="E277" s="17"/>
      <c r="F277" s="17"/>
      <c r="G277" s="17"/>
      <c r="H277" s="17"/>
      <c r="I277" s="17"/>
      <c r="J277" s="17"/>
    </row>
    <row r="278" spans="1:14" ht="10.5">
      <c r="A278" s="48" t="s">
        <v>98</v>
      </c>
      <c r="B278" s="49" t="s">
        <v>99</v>
      </c>
      <c r="C278" s="46">
        <v>5</v>
      </c>
      <c r="D278" s="12">
        <f>'Базовые цены за единицу'!B32</f>
        <v>268.75</v>
      </c>
      <c r="E278" s="12"/>
      <c r="F278" s="47">
        <f>'Базовые цены с учетом расхода'!B32</f>
        <v>1343.75</v>
      </c>
      <c r="G278" s="47">
        <f>'Базовые цены с учетом расхода'!C32</f>
        <v>25.45</v>
      </c>
      <c r="H278" s="12">
        <f>'Базовые цены с учетом расхода'!D32</f>
        <v>0</v>
      </c>
      <c r="I278" s="14">
        <v>0.4278</v>
      </c>
      <c r="J278" s="14">
        <f>'Базовые цены с учетом расхода'!I32</f>
        <v>2.139</v>
      </c>
      <c r="K278" s="2" t="s">
        <v>33</v>
      </c>
      <c r="L278" s="2" t="s">
        <v>34</v>
      </c>
      <c r="N278" s="47">
        <f>'Базовые цены с учетом расхода'!F32</f>
        <v>1318.3</v>
      </c>
    </row>
    <row r="279" spans="1:14" ht="21.75" customHeight="1">
      <c r="A279" s="46"/>
      <c r="B279" s="46"/>
      <c r="C279" s="46"/>
      <c r="D279" s="13">
        <v>5.09</v>
      </c>
      <c r="E279" s="13"/>
      <c r="F279" s="47"/>
      <c r="G279" s="47"/>
      <c r="H279" s="13">
        <f>'Базовые цены с учетом расхода'!E32</f>
        <v>0</v>
      </c>
      <c r="J279" s="2">
        <f>'Базовые цены с учетом расхода'!K32</f>
        <v>0</v>
      </c>
      <c r="K279" s="2" t="s">
        <v>35</v>
      </c>
      <c r="L279" s="2" t="s">
        <v>36</v>
      </c>
      <c r="N279" s="47"/>
    </row>
    <row r="280" spans="2:10" ht="10.5">
      <c r="B280" s="50" t="s">
        <v>404</v>
      </c>
      <c r="C280" s="50"/>
      <c r="D280" s="50"/>
      <c r="E280" s="50"/>
      <c r="F280" s="50"/>
      <c r="G280" s="50"/>
      <c r="H280" s="50"/>
      <c r="I280" s="50"/>
      <c r="J280" s="50"/>
    </row>
    <row r="281" spans="2:12" ht="10.5" hidden="1">
      <c r="B281" s="15" t="s">
        <v>37</v>
      </c>
      <c r="C281" s="1">
        <v>115</v>
      </c>
      <c r="F281" s="16">
        <f>IF('Базовые цены с учетом расхода'!N32&gt;0,'Базовые цены с учетом расхода'!N32,IF('Базовые цены с учетом расхода'!N32&lt;0,'Базовые цены с учетом расхода'!N32,""))</f>
        <v>29.27</v>
      </c>
      <c r="L281" s="5" t="s">
        <v>38</v>
      </c>
    </row>
    <row r="282" spans="2:12" ht="10.5" hidden="1">
      <c r="B282" s="15" t="s">
        <v>39</v>
      </c>
      <c r="F282" s="16">
        <f>IF('Базовые цены с учетом расхода'!N32&gt;0,'Базовые цены с учетом расхода'!N32,IF('Базовые цены с учетом расхода'!N32&lt;0,'Базовые цены с учетом расхода'!N32,""))</f>
        <v>29.27</v>
      </c>
      <c r="L282" s="5" t="s">
        <v>40</v>
      </c>
    </row>
    <row r="283" spans="2:12" ht="10.5" hidden="1">
      <c r="B283" s="15" t="s">
        <v>41</v>
      </c>
      <c r="F283" s="16">
        <f>IF('Базовые цены с учетом расхода'!N32&gt;0,'Базовые цены с учетом расхода'!N32,IF('Базовые цены с учетом расхода'!N32&lt;0,'Базовые цены с учетом расхода'!N32,""))</f>
        <v>29.27</v>
      </c>
      <c r="L283" s="5" t="s">
        <v>42</v>
      </c>
    </row>
    <row r="284" spans="2:12" ht="10.5" hidden="1">
      <c r="B284" s="15" t="s">
        <v>43</v>
      </c>
      <c r="C284" s="1">
        <v>71</v>
      </c>
      <c r="F284" s="16">
        <f>IF('Базовые цены с учетом расхода'!O32&gt;0,'Базовые цены с учетом расхода'!O32,IF('Базовые цены с учетом расхода'!O32&lt;0,'Базовые цены с учетом расхода'!O32,""))</f>
        <v>18.07</v>
      </c>
      <c r="L284" s="5" t="s">
        <v>44</v>
      </c>
    </row>
    <row r="285" spans="2:12" ht="10.5" hidden="1">
      <c r="B285" s="15" t="s">
        <v>45</v>
      </c>
      <c r="F285" s="16">
        <f>IF('Базовые цены с учетом расхода'!O32&gt;0,'Базовые цены с учетом расхода'!O32,IF('Базовые цены с учетом расхода'!O32&lt;0,'Базовые цены с учетом расхода'!O32,""))</f>
        <v>18.07</v>
      </c>
      <c r="L285" s="5" t="s">
        <v>46</v>
      </c>
    </row>
    <row r="286" spans="2:12" ht="10.5" hidden="1">
      <c r="B286" s="15" t="s">
        <v>47</v>
      </c>
      <c r="F286" s="16">
        <f>IF('Базовые цены с учетом расхода'!O32&gt;0,'Базовые цены с учетом расхода'!O32,IF('Базовые цены с учетом расхода'!O32&lt;0,'Базовые цены с учетом расхода'!O32,""))</f>
        <v>18.07</v>
      </c>
      <c r="L286" s="5" t="s">
        <v>48</v>
      </c>
    </row>
    <row r="287" spans="1:10" ht="10.5">
      <c r="A287" s="17"/>
      <c r="B287" s="17"/>
      <c r="C287" s="17"/>
      <c r="D287" s="17"/>
      <c r="E287" s="17"/>
      <c r="F287" s="17"/>
      <c r="G287" s="17"/>
      <c r="H287" s="17"/>
      <c r="I287" s="17"/>
      <c r="J287" s="17"/>
    </row>
    <row r="288" spans="1:14" ht="10.5">
      <c r="A288" s="48" t="s">
        <v>100</v>
      </c>
      <c r="B288" s="49" t="s">
        <v>101</v>
      </c>
      <c r="C288" s="46">
        <v>4</v>
      </c>
      <c r="D288" s="12">
        <f>'Базовые цены за единицу'!B33</f>
        <v>179.5</v>
      </c>
      <c r="E288" s="12">
        <v>111.18</v>
      </c>
      <c r="F288" s="47">
        <f>'Базовые цены с учетом расхода'!B33</f>
        <v>718</v>
      </c>
      <c r="G288" s="47">
        <f>'Базовые цены с учетом расхода'!C33</f>
        <v>154.56</v>
      </c>
      <c r="H288" s="12">
        <f>'Базовые цены с учетом расхода'!D33</f>
        <v>444.72</v>
      </c>
      <c r="I288" s="14">
        <v>2.8704</v>
      </c>
      <c r="J288" s="14">
        <f>'Базовые цены с учетом расхода'!I33</f>
        <v>11.4816</v>
      </c>
      <c r="K288" s="2" t="s">
        <v>33</v>
      </c>
      <c r="L288" s="2" t="s">
        <v>34</v>
      </c>
      <c r="N288" s="47">
        <f>'Базовые цены с учетом расхода'!F33</f>
        <v>118.72</v>
      </c>
    </row>
    <row r="289" spans="1:14" ht="43.5" customHeight="1">
      <c r="A289" s="46"/>
      <c r="B289" s="46"/>
      <c r="C289" s="46"/>
      <c r="D289" s="13">
        <v>38.64</v>
      </c>
      <c r="E289" s="13">
        <v>12.98</v>
      </c>
      <c r="F289" s="47"/>
      <c r="G289" s="47"/>
      <c r="H289" s="13">
        <f>'Базовые цены с учетом расхода'!E33</f>
        <v>51.92</v>
      </c>
      <c r="I289" s="2">
        <v>0.795</v>
      </c>
      <c r="J289" s="2">
        <f>'Базовые цены с учетом расхода'!K33</f>
        <v>3.18</v>
      </c>
      <c r="K289" s="2" t="s">
        <v>35</v>
      </c>
      <c r="L289" s="2" t="s">
        <v>36</v>
      </c>
      <c r="N289" s="47"/>
    </row>
    <row r="290" spans="2:10" ht="10.5">
      <c r="B290" s="50" t="s">
        <v>402</v>
      </c>
      <c r="C290" s="50"/>
      <c r="D290" s="50"/>
      <c r="E290" s="50"/>
      <c r="F290" s="50"/>
      <c r="G290" s="50"/>
      <c r="H290" s="50"/>
      <c r="I290" s="50"/>
      <c r="J290" s="50"/>
    </row>
    <row r="291" spans="2:12" ht="10.5" hidden="1">
      <c r="B291" s="15" t="s">
        <v>37</v>
      </c>
      <c r="C291" s="1">
        <v>130</v>
      </c>
      <c r="F291" s="16">
        <f>IF('Базовые цены с учетом расхода'!N33&gt;0,'Базовые цены с учетом расхода'!N33,IF('Базовые цены с учетом расхода'!N33&lt;0,'Базовые цены с учетом расхода'!N33,""))</f>
        <v>268.42</v>
      </c>
      <c r="L291" s="5" t="s">
        <v>38</v>
      </c>
    </row>
    <row r="292" spans="2:12" ht="10.5" hidden="1">
      <c r="B292" s="15" t="s">
        <v>39</v>
      </c>
      <c r="F292" s="16">
        <f>IF('Базовые цены с учетом расхода'!N33&gt;0,'Базовые цены с учетом расхода'!N33,IF('Базовые цены с учетом расхода'!N33&lt;0,'Базовые цены с учетом расхода'!N33,""))</f>
        <v>268.42</v>
      </c>
      <c r="L292" s="5" t="s">
        <v>40</v>
      </c>
    </row>
    <row r="293" spans="2:12" ht="10.5" hidden="1">
      <c r="B293" s="15" t="s">
        <v>41</v>
      </c>
      <c r="F293" s="16">
        <f>IF('Базовые цены с учетом расхода'!N33&gt;0,'Базовые цены с учетом расхода'!N33,IF('Базовые цены с учетом расхода'!N33&lt;0,'Базовые цены с учетом расхода'!N33,""))</f>
        <v>268.42</v>
      </c>
      <c r="L293" s="5" t="s">
        <v>42</v>
      </c>
    </row>
    <row r="294" spans="2:12" ht="10.5" hidden="1">
      <c r="B294" s="15" t="s">
        <v>43</v>
      </c>
      <c r="C294" s="1">
        <v>76</v>
      </c>
      <c r="F294" s="16">
        <f>IF('Базовые цены с учетом расхода'!O33&gt;0,'Базовые цены с учетом расхода'!O33,IF('Базовые цены с учетом расхода'!O33&lt;0,'Базовые цены с учетом расхода'!O33,""))</f>
        <v>156.92</v>
      </c>
      <c r="L294" s="5" t="s">
        <v>44</v>
      </c>
    </row>
    <row r="295" spans="2:12" ht="10.5" hidden="1">
      <c r="B295" s="15" t="s">
        <v>45</v>
      </c>
      <c r="F295" s="16">
        <f>IF('Базовые цены с учетом расхода'!O33&gt;0,'Базовые цены с учетом расхода'!O33,IF('Базовые цены с учетом расхода'!O33&lt;0,'Базовые цены с учетом расхода'!O33,""))</f>
        <v>156.92</v>
      </c>
      <c r="L295" s="5" t="s">
        <v>46</v>
      </c>
    </row>
    <row r="296" spans="2:12" ht="10.5" hidden="1">
      <c r="B296" s="15" t="s">
        <v>47</v>
      </c>
      <c r="F296" s="16">
        <f>IF('Базовые цены с учетом расхода'!O33&gt;0,'Базовые цены с учетом расхода'!O33,IF('Базовые цены с учетом расхода'!O33&lt;0,'Базовые цены с учетом расхода'!O33,""))</f>
        <v>156.92</v>
      </c>
      <c r="L296" s="5" t="s">
        <v>48</v>
      </c>
    </row>
    <row r="297" spans="1:10" ht="10.5">
      <c r="A297" s="17"/>
      <c r="B297" s="17"/>
      <c r="C297" s="17"/>
      <c r="D297" s="17"/>
      <c r="E297" s="17"/>
      <c r="F297" s="17"/>
      <c r="G297" s="17"/>
      <c r="H297" s="17"/>
      <c r="I297" s="17"/>
      <c r="J297" s="17"/>
    </row>
    <row r="298" spans="1:14" ht="10.5">
      <c r="A298" s="48" t="s">
        <v>102</v>
      </c>
      <c r="B298" s="49" t="s">
        <v>103</v>
      </c>
      <c r="C298" s="46">
        <v>0.26</v>
      </c>
      <c r="D298" s="12">
        <f>'Базовые цены за единицу'!B34</f>
        <v>123.13</v>
      </c>
      <c r="E298" s="12">
        <v>7.16</v>
      </c>
      <c r="F298" s="47">
        <f>'Базовые цены с учетом расхода'!B34</f>
        <v>32.01</v>
      </c>
      <c r="G298" s="47">
        <f>'Базовые цены с учетом расхода'!C34</f>
        <v>26.46</v>
      </c>
      <c r="H298" s="12">
        <f>'Базовые цены с учетом расхода'!D34</f>
        <v>1.86</v>
      </c>
      <c r="I298" s="14">
        <v>6.9138</v>
      </c>
      <c r="J298" s="14">
        <f>'Базовые цены с учетом расхода'!I34</f>
        <v>1.797588</v>
      </c>
      <c r="K298" s="2" t="s">
        <v>33</v>
      </c>
      <c r="L298" s="2" t="s">
        <v>34</v>
      </c>
      <c r="N298" s="47">
        <f>'Базовые цены с учетом расхода'!F34</f>
        <v>3.69</v>
      </c>
    </row>
    <row r="299" spans="1:14" ht="54.75" customHeight="1">
      <c r="A299" s="46"/>
      <c r="B299" s="46"/>
      <c r="C299" s="46"/>
      <c r="D299" s="13">
        <v>101.78</v>
      </c>
      <c r="E299" s="13"/>
      <c r="F299" s="47"/>
      <c r="G299" s="47"/>
      <c r="H299" s="13">
        <f>'Базовые цены с учетом расхода'!E34</f>
        <v>0</v>
      </c>
      <c r="J299" s="2">
        <f>'Базовые цены с учетом расхода'!K34</f>
        <v>0</v>
      </c>
      <c r="K299" s="2" t="s">
        <v>35</v>
      </c>
      <c r="L299" s="2" t="s">
        <v>36</v>
      </c>
      <c r="N299" s="47"/>
    </row>
    <row r="300" spans="2:10" ht="10.5">
      <c r="B300" s="50" t="s">
        <v>403</v>
      </c>
      <c r="C300" s="50"/>
      <c r="D300" s="50"/>
      <c r="E300" s="50"/>
      <c r="F300" s="50"/>
      <c r="G300" s="50"/>
      <c r="H300" s="50"/>
      <c r="I300" s="50"/>
      <c r="J300" s="50"/>
    </row>
    <row r="301" spans="2:12" ht="10.5" hidden="1">
      <c r="B301" s="15" t="s">
        <v>37</v>
      </c>
      <c r="C301" s="1">
        <v>115</v>
      </c>
      <c r="F301" s="16">
        <f>IF('Базовые цены с учетом расхода'!N34&gt;0,'Базовые цены с учетом расхода'!N34,IF('Базовые цены с учетом расхода'!N34&lt;0,'Базовые цены с учетом расхода'!N34,""))</f>
        <v>30.43</v>
      </c>
      <c r="L301" s="5" t="s">
        <v>38</v>
      </c>
    </row>
    <row r="302" spans="2:12" ht="10.5" hidden="1">
      <c r="B302" s="15" t="s">
        <v>39</v>
      </c>
      <c r="F302" s="16">
        <f>IF('Базовые цены с учетом расхода'!N34&gt;0,'Базовые цены с учетом расхода'!N34,IF('Базовые цены с учетом расхода'!N34&lt;0,'Базовые цены с учетом расхода'!N34,""))</f>
        <v>30.43</v>
      </c>
      <c r="L302" s="5" t="s">
        <v>40</v>
      </c>
    </row>
    <row r="303" spans="2:12" ht="10.5" hidden="1">
      <c r="B303" s="15" t="s">
        <v>41</v>
      </c>
      <c r="F303" s="16">
        <f>IF('Базовые цены с учетом расхода'!N34&gt;0,'Базовые цены с учетом расхода'!N34,IF('Базовые цены с учетом расхода'!N34&lt;0,'Базовые цены с учетом расхода'!N34,""))</f>
        <v>30.43</v>
      </c>
      <c r="L303" s="5" t="s">
        <v>42</v>
      </c>
    </row>
    <row r="304" spans="2:12" ht="10.5" hidden="1">
      <c r="B304" s="15" t="s">
        <v>43</v>
      </c>
      <c r="C304" s="1">
        <v>71</v>
      </c>
      <c r="F304" s="16">
        <f>IF('Базовые цены с учетом расхода'!O34&gt;0,'Базовые цены с учетом расхода'!O34,IF('Базовые цены с учетом расхода'!O34&lt;0,'Базовые цены с учетом расхода'!O34,""))</f>
        <v>18.79</v>
      </c>
      <c r="L304" s="5" t="s">
        <v>44</v>
      </c>
    </row>
    <row r="305" spans="2:12" ht="10.5" hidden="1">
      <c r="B305" s="15" t="s">
        <v>45</v>
      </c>
      <c r="F305" s="16">
        <f>IF('Базовые цены с учетом расхода'!O34&gt;0,'Базовые цены с учетом расхода'!O34,IF('Базовые цены с учетом расхода'!O34&lt;0,'Базовые цены с учетом расхода'!O34,""))</f>
        <v>18.79</v>
      </c>
      <c r="L305" s="5" t="s">
        <v>46</v>
      </c>
    </row>
    <row r="306" spans="2:12" ht="10.5" hidden="1">
      <c r="B306" s="15" t="s">
        <v>47</v>
      </c>
      <c r="F306" s="16">
        <f>IF('Базовые цены с учетом расхода'!O34&gt;0,'Базовые цены с учетом расхода'!O34,IF('Базовые цены с учетом расхода'!O34&lt;0,'Базовые цены с учетом расхода'!O34,""))</f>
        <v>18.79</v>
      </c>
      <c r="L306" s="5" t="s">
        <v>48</v>
      </c>
    </row>
    <row r="307" spans="1:10" ht="10.5">
      <c r="A307" s="17"/>
      <c r="B307" s="17"/>
      <c r="C307" s="17"/>
      <c r="D307" s="17"/>
      <c r="E307" s="17"/>
      <c r="F307" s="17"/>
      <c r="G307" s="17"/>
      <c r="H307" s="17"/>
      <c r="I307" s="17"/>
      <c r="J307" s="17"/>
    </row>
    <row r="308" spans="1:14" ht="10.5">
      <c r="A308" s="48" t="s">
        <v>104</v>
      </c>
      <c r="B308" s="49" t="s">
        <v>105</v>
      </c>
      <c r="C308" s="46">
        <v>0.03</v>
      </c>
      <c r="D308" s="12">
        <f>'Базовые цены за единицу'!B35</f>
        <v>1084.81</v>
      </c>
      <c r="E308" s="12">
        <v>172.52</v>
      </c>
      <c r="F308" s="47">
        <f>'Базовые цены с учетом расхода'!B35</f>
        <v>32.55</v>
      </c>
      <c r="G308" s="47">
        <f>'Базовые цены с учетом расхода'!C35</f>
        <v>23.52</v>
      </c>
      <c r="H308" s="12">
        <f>'Базовые цены с учетом расхода'!D35</f>
        <v>5.18</v>
      </c>
      <c r="I308" s="14">
        <v>68.2962</v>
      </c>
      <c r="J308" s="14">
        <f>'Базовые цены с учетом расхода'!I35</f>
        <v>2.048886</v>
      </c>
      <c r="K308" s="2" t="s">
        <v>33</v>
      </c>
      <c r="L308" s="2" t="s">
        <v>34</v>
      </c>
      <c r="N308" s="47">
        <f>'Базовые цены с учетом расхода'!F35</f>
        <v>3.85</v>
      </c>
    </row>
    <row r="309" spans="1:14" ht="43.5" customHeight="1">
      <c r="A309" s="46"/>
      <c r="B309" s="46"/>
      <c r="C309" s="46"/>
      <c r="D309" s="13">
        <v>784.05</v>
      </c>
      <c r="E309" s="13">
        <v>2.7</v>
      </c>
      <c r="F309" s="47"/>
      <c r="G309" s="47"/>
      <c r="H309" s="13">
        <f>'Базовые цены с учетом расхода'!E35</f>
        <v>0.08</v>
      </c>
      <c r="I309" s="2">
        <v>0.165</v>
      </c>
      <c r="J309" s="2">
        <f>'Базовые цены с учетом расхода'!K35</f>
        <v>0.00495</v>
      </c>
      <c r="K309" s="2" t="s">
        <v>35</v>
      </c>
      <c r="L309" s="2" t="s">
        <v>36</v>
      </c>
      <c r="N309" s="47"/>
    </row>
    <row r="310" spans="2:10" ht="10.5">
      <c r="B310" s="50" t="s">
        <v>402</v>
      </c>
      <c r="C310" s="50"/>
      <c r="D310" s="50"/>
      <c r="E310" s="50"/>
      <c r="F310" s="50"/>
      <c r="G310" s="50"/>
      <c r="H310" s="50"/>
      <c r="I310" s="50"/>
      <c r="J310" s="50"/>
    </row>
    <row r="311" spans="2:12" ht="10.5" hidden="1">
      <c r="B311" s="15" t="s">
        <v>37</v>
      </c>
      <c r="C311" s="1">
        <v>81</v>
      </c>
      <c r="F311" s="16">
        <f>IF('Базовые цены с учетом расхода'!N35&gt;0,'Базовые цены с учетом расхода'!N35,IF('Базовые цены с учетом расхода'!N35&lt;0,'Базовые цены с учетом расхода'!N35,""))</f>
        <v>19.12</v>
      </c>
      <c r="L311" s="5" t="s">
        <v>38</v>
      </c>
    </row>
    <row r="312" spans="2:12" ht="10.5" hidden="1">
      <c r="B312" s="15" t="s">
        <v>39</v>
      </c>
      <c r="F312" s="16">
        <f>IF('Базовые цены с учетом расхода'!N35&gt;0,'Базовые цены с учетом расхода'!N35,IF('Базовые цены с учетом расхода'!N35&lt;0,'Базовые цены с учетом расхода'!N35,""))</f>
        <v>19.12</v>
      </c>
      <c r="L312" s="5" t="s">
        <v>40</v>
      </c>
    </row>
    <row r="313" spans="2:12" ht="10.5" hidden="1">
      <c r="B313" s="15" t="s">
        <v>41</v>
      </c>
      <c r="F313" s="16">
        <f>IF('Базовые цены с учетом расхода'!N35&gt;0,'Базовые цены с учетом расхода'!N35,IF('Базовые цены с учетом расхода'!N35&lt;0,'Базовые цены с учетом расхода'!N35,""))</f>
        <v>19.12</v>
      </c>
      <c r="L313" s="5" t="s">
        <v>42</v>
      </c>
    </row>
    <row r="314" spans="2:12" ht="10.5" hidden="1">
      <c r="B314" s="15" t="s">
        <v>43</v>
      </c>
      <c r="C314" s="1">
        <v>72</v>
      </c>
      <c r="F314" s="16">
        <f>IF('Базовые цены с учетом расхода'!O35&gt;0,'Базовые цены с учетом расхода'!O35,IF('Базовые цены с учетом расхода'!O35&lt;0,'Базовые цены с учетом расхода'!O35,""))</f>
        <v>16.99</v>
      </c>
      <c r="L314" s="5" t="s">
        <v>44</v>
      </c>
    </row>
    <row r="315" spans="2:12" ht="10.5" hidden="1">
      <c r="B315" s="15" t="s">
        <v>45</v>
      </c>
      <c r="F315" s="16">
        <f>IF('Базовые цены с учетом расхода'!O35&gt;0,'Базовые цены с учетом расхода'!O35,IF('Базовые цены с учетом расхода'!O35&lt;0,'Базовые цены с учетом расхода'!O35,""))</f>
        <v>16.99</v>
      </c>
      <c r="L315" s="5" t="s">
        <v>46</v>
      </c>
    </row>
    <row r="316" spans="2:12" ht="10.5" hidden="1">
      <c r="B316" s="15" t="s">
        <v>47</v>
      </c>
      <c r="F316" s="16">
        <f>IF('Базовые цены с учетом расхода'!O35&gt;0,'Базовые цены с учетом расхода'!O35,IF('Базовые цены с учетом расхода'!O35&lt;0,'Базовые цены с учетом расхода'!O35,""))</f>
        <v>16.99</v>
      </c>
      <c r="L316" s="5" t="s">
        <v>48</v>
      </c>
    </row>
    <row r="317" spans="1:10" ht="10.5">
      <c r="A317" s="17"/>
      <c r="B317" s="17"/>
      <c r="C317" s="17"/>
      <c r="D317" s="17"/>
      <c r="E317" s="17"/>
      <c r="F317" s="17"/>
      <c r="G317" s="17"/>
      <c r="H317" s="17"/>
      <c r="I317" s="17"/>
      <c r="J317" s="17"/>
    </row>
    <row r="318" spans="1:14" ht="10.5">
      <c r="A318" s="48" t="s">
        <v>106</v>
      </c>
      <c r="B318" s="49" t="s">
        <v>107</v>
      </c>
      <c r="C318" s="46">
        <v>30</v>
      </c>
      <c r="D318" s="12">
        <f>'Базовые цены за единицу'!B36</f>
        <v>13.2</v>
      </c>
      <c r="E318" s="12"/>
      <c r="F318" s="47">
        <f>'Базовые цены с учетом расхода'!B36</f>
        <v>396</v>
      </c>
      <c r="G318" s="47">
        <f>'Базовые цены с учетом расхода'!C36</f>
        <v>0</v>
      </c>
      <c r="H318" s="12">
        <f>'Базовые цены с учетом расхода'!D36</f>
        <v>0</v>
      </c>
      <c r="I318" s="14"/>
      <c r="J318" s="14">
        <f>'Базовые цены с учетом расхода'!I36</f>
        <v>0</v>
      </c>
      <c r="K318" s="2" t="s">
        <v>33</v>
      </c>
      <c r="L318" s="2" t="s">
        <v>34</v>
      </c>
      <c r="N318" s="47">
        <f>'Базовые цены с учетом расхода'!F36</f>
        <v>396</v>
      </c>
    </row>
    <row r="319" spans="1:14" ht="21.75" customHeight="1">
      <c r="A319" s="46"/>
      <c r="B319" s="46"/>
      <c r="C319" s="46"/>
      <c r="D319" s="13"/>
      <c r="E319" s="13"/>
      <c r="F319" s="47"/>
      <c r="G319" s="47"/>
      <c r="H319" s="13">
        <f>'Базовые цены с учетом расхода'!E36</f>
        <v>0</v>
      </c>
      <c r="J319" s="2">
        <f>'Базовые цены с учетом расхода'!K36</f>
        <v>0</v>
      </c>
      <c r="K319" s="2" t="s">
        <v>35</v>
      </c>
      <c r="L319" s="2" t="s">
        <v>36</v>
      </c>
      <c r="N319" s="47"/>
    </row>
    <row r="320" spans="2:12" ht="10.5" hidden="1">
      <c r="B320" s="15" t="s">
        <v>37</v>
      </c>
      <c r="C320" s="1">
        <v>0</v>
      </c>
      <c r="F320" s="16">
        <f>IF('Базовые цены с учетом расхода'!N36&gt;0,'Базовые цены с учетом расхода'!N36,IF('Базовые цены с учетом расхода'!N36&lt;0,'Базовые цены с учетом расхода'!N36,""))</f>
      </c>
      <c r="L320" s="5" t="s">
        <v>38</v>
      </c>
    </row>
    <row r="321" spans="2:12" ht="10.5" hidden="1">
      <c r="B321" s="15" t="s">
        <v>39</v>
      </c>
      <c r="F321" s="16">
        <f>IF('Базовые цены с учетом расхода'!N36&gt;0,'Базовые цены с учетом расхода'!N36,IF('Базовые цены с учетом расхода'!N36&lt;0,'Базовые цены с учетом расхода'!N36,""))</f>
      </c>
      <c r="L321" s="5" t="s">
        <v>40</v>
      </c>
    </row>
    <row r="322" spans="2:12" ht="10.5" hidden="1">
      <c r="B322" s="15" t="s">
        <v>41</v>
      </c>
      <c r="F322" s="16">
        <f>IF('Базовые цены с учетом расхода'!N36&gt;0,'Базовые цены с учетом расхода'!N36,IF('Базовые цены с учетом расхода'!N36&lt;0,'Базовые цены с учетом расхода'!N36,""))</f>
      </c>
      <c r="L322" s="5" t="s">
        <v>42</v>
      </c>
    </row>
    <row r="323" spans="2:12" ht="10.5" hidden="1">
      <c r="B323" s="15" t="s">
        <v>43</v>
      </c>
      <c r="C323" s="1">
        <v>0</v>
      </c>
      <c r="F323" s="16">
        <f>IF('Базовые цены с учетом расхода'!O36&gt;0,'Базовые цены с учетом расхода'!O36,IF('Базовые цены с учетом расхода'!O36&lt;0,'Базовые цены с учетом расхода'!O36,""))</f>
      </c>
      <c r="L323" s="5" t="s">
        <v>44</v>
      </c>
    </row>
    <row r="324" spans="2:12" ht="10.5" hidden="1">
      <c r="B324" s="15" t="s">
        <v>45</v>
      </c>
      <c r="F324" s="16">
        <f>IF('Базовые цены с учетом расхода'!O36&gt;0,'Базовые цены с учетом расхода'!O36,IF('Базовые цены с учетом расхода'!O36&lt;0,'Базовые цены с учетом расхода'!O36,""))</f>
      </c>
      <c r="L324" s="5" t="s">
        <v>46</v>
      </c>
    </row>
    <row r="325" spans="2:12" ht="10.5" hidden="1">
      <c r="B325" s="15" t="s">
        <v>47</v>
      </c>
      <c r="F325" s="16">
        <f>IF('Базовые цены с учетом расхода'!O36&gt;0,'Базовые цены с учетом расхода'!O36,IF('Базовые цены с учетом расхода'!O36&lt;0,'Базовые цены с учетом расхода'!O36,""))</f>
      </c>
      <c r="L325" s="5" t="s">
        <v>48</v>
      </c>
    </row>
    <row r="326" spans="1:10" ht="10.5">
      <c r="A326" s="17"/>
      <c r="B326" s="17"/>
      <c r="C326" s="17"/>
      <c r="D326" s="17"/>
      <c r="E326" s="17"/>
      <c r="F326" s="17"/>
      <c r="G326" s="17"/>
      <c r="H326" s="17"/>
      <c r="I326" s="17"/>
      <c r="J326" s="17"/>
    </row>
    <row r="327" ht="10.5">
      <c r="B327" s="18" t="s">
        <v>108</v>
      </c>
    </row>
    <row r="329" spans="1:14" ht="10.5">
      <c r="A329" s="48" t="s">
        <v>109</v>
      </c>
      <c r="B329" s="49" t="s">
        <v>110</v>
      </c>
      <c r="C329" s="46">
        <v>1</v>
      </c>
      <c r="D329" s="12">
        <f>'Базовые цены за единицу'!B37</f>
        <v>16.6</v>
      </c>
      <c r="E329" s="12"/>
      <c r="F329" s="47">
        <f>'Базовые цены с учетом расхода'!B37</f>
        <v>16.6</v>
      </c>
      <c r="G329" s="47">
        <f>'Базовые цены с учетом расхода'!C37</f>
        <v>15.5</v>
      </c>
      <c r="H329" s="12">
        <f>'Базовые цены с учетом расхода'!D37</f>
        <v>0</v>
      </c>
      <c r="I329" s="14">
        <v>1.236</v>
      </c>
      <c r="J329" s="14">
        <f>'Базовые цены с учетом расхода'!I37</f>
        <v>1.236</v>
      </c>
      <c r="K329" s="2" t="s">
        <v>33</v>
      </c>
      <c r="L329" s="2" t="s">
        <v>34</v>
      </c>
      <c r="N329" s="47">
        <f>'Базовые цены с учетом расхода'!F37</f>
        <v>1.1</v>
      </c>
    </row>
    <row r="330" spans="1:14" ht="33" customHeight="1">
      <c r="A330" s="46"/>
      <c r="B330" s="46"/>
      <c r="C330" s="46"/>
      <c r="D330" s="13">
        <v>15.5</v>
      </c>
      <c r="E330" s="13"/>
      <c r="F330" s="47"/>
      <c r="G330" s="47"/>
      <c r="H330" s="13">
        <f>'Базовые цены с учетом расхода'!E37</f>
        <v>0</v>
      </c>
      <c r="J330" s="2">
        <f>'Базовые цены с учетом расхода'!K37</f>
        <v>0</v>
      </c>
      <c r="K330" s="2" t="s">
        <v>35</v>
      </c>
      <c r="L330" s="2" t="s">
        <v>36</v>
      </c>
      <c r="N330" s="47"/>
    </row>
    <row r="331" spans="2:12" ht="10.5" hidden="1">
      <c r="B331" s="15" t="s">
        <v>37</v>
      </c>
      <c r="C331" s="1">
        <v>80</v>
      </c>
      <c r="F331" s="16">
        <f>IF('Базовые цены с учетом расхода'!N37&gt;0,'Базовые цены с учетом расхода'!N37,IF('Базовые цены с учетом расхода'!N37&lt;0,'Базовые цены с учетом расхода'!N37,""))</f>
        <v>12.4</v>
      </c>
      <c r="L331" s="5" t="s">
        <v>38</v>
      </c>
    </row>
    <row r="332" spans="2:12" ht="10.5" hidden="1">
      <c r="B332" s="15" t="s">
        <v>39</v>
      </c>
      <c r="F332" s="16">
        <f>IF('Базовые цены с учетом расхода'!N37&gt;0,'Базовые цены с учетом расхода'!N37,IF('Базовые цены с учетом расхода'!N37&lt;0,'Базовые цены с учетом расхода'!N37,""))</f>
        <v>12.4</v>
      </c>
      <c r="L332" s="5" t="s">
        <v>40</v>
      </c>
    </row>
    <row r="333" spans="2:12" ht="10.5" hidden="1">
      <c r="B333" s="15" t="s">
        <v>41</v>
      </c>
      <c r="F333" s="16">
        <f>IF('Базовые цены с учетом расхода'!N37&gt;0,'Базовые цены с учетом расхода'!N37,IF('Базовые цены с учетом расхода'!N37&lt;0,'Базовые цены с учетом расхода'!N37,""))</f>
        <v>12.4</v>
      </c>
      <c r="L333" s="5" t="s">
        <v>42</v>
      </c>
    </row>
    <row r="334" spans="2:12" ht="10.5" hidden="1">
      <c r="B334" s="15" t="s">
        <v>43</v>
      </c>
      <c r="C334" s="1">
        <v>60</v>
      </c>
      <c r="F334" s="16">
        <f>IF('Базовые цены с учетом расхода'!O37&gt;0,'Базовые цены с учетом расхода'!O37,IF('Базовые цены с учетом расхода'!O37&lt;0,'Базовые цены с учетом расхода'!O37,""))</f>
        <v>9.3</v>
      </c>
      <c r="L334" s="5" t="s">
        <v>44</v>
      </c>
    </row>
    <row r="335" spans="2:12" ht="10.5" hidden="1">
      <c r="B335" s="15" t="s">
        <v>45</v>
      </c>
      <c r="F335" s="16">
        <f>IF('Базовые цены с учетом расхода'!O37&gt;0,'Базовые цены с учетом расхода'!O37,IF('Базовые цены с учетом расхода'!O37&lt;0,'Базовые цены с учетом расхода'!O37,""))</f>
        <v>9.3</v>
      </c>
      <c r="L335" s="5" t="s">
        <v>46</v>
      </c>
    </row>
    <row r="336" spans="2:12" ht="10.5" hidden="1">
      <c r="B336" s="15" t="s">
        <v>47</v>
      </c>
      <c r="F336" s="16">
        <f>IF('Базовые цены с учетом расхода'!O37&gt;0,'Базовые цены с учетом расхода'!O37,IF('Базовые цены с учетом расхода'!O37&lt;0,'Базовые цены с учетом расхода'!O37,""))</f>
        <v>9.3</v>
      </c>
      <c r="L336" s="5" t="s">
        <v>48</v>
      </c>
    </row>
    <row r="337" spans="1:10" ht="10.5">
      <c r="A337" s="17"/>
      <c r="B337" s="17"/>
      <c r="C337" s="17"/>
      <c r="D337" s="17"/>
      <c r="E337" s="17"/>
      <c r="F337" s="17"/>
      <c r="G337" s="17"/>
      <c r="H337" s="17"/>
      <c r="I337" s="17"/>
      <c r="J337" s="17"/>
    </row>
    <row r="338" spans="1:14" ht="10.5">
      <c r="A338" s="48" t="s">
        <v>111</v>
      </c>
      <c r="B338" s="49" t="s">
        <v>112</v>
      </c>
      <c r="C338" s="46">
        <v>16</v>
      </c>
      <c r="D338" s="12">
        <f>'Базовые цены за единицу'!B38</f>
        <v>55.4</v>
      </c>
      <c r="E338" s="12">
        <v>5.16</v>
      </c>
      <c r="F338" s="47">
        <f>'Базовые цены с учетом расхода'!B38</f>
        <v>886.4</v>
      </c>
      <c r="G338" s="47">
        <f>'Базовые цены с учетом расхода'!C38</f>
        <v>152.8</v>
      </c>
      <c r="H338" s="12">
        <f>'Базовые цены с учетом расхода'!D38</f>
        <v>82.56</v>
      </c>
      <c r="I338" s="14">
        <v>0.7848</v>
      </c>
      <c r="J338" s="14">
        <f>'Базовые цены с учетом расхода'!I38</f>
        <v>12.5568</v>
      </c>
      <c r="K338" s="2" t="s">
        <v>33</v>
      </c>
      <c r="L338" s="2" t="s">
        <v>34</v>
      </c>
      <c r="N338" s="47">
        <f>'Базовые цены с учетом расхода'!F38</f>
        <v>651.04</v>
      </c>
    </row>
    <row r="339" spans="1:14" ht="43.5" customHeight="1">
      <c r="A339" s="46"/>
      <c r="B339" s="46"/>
      <c r="C339" s="46"/>
      <c r="D339" s="13">
        <v>9.55</v>
      </c>
      <c r="E339" s="13"/>
      <c r="F339" s="47"/>
      <c r="G339" s="47"/>
      <c r="H339" s="13">
        <f>'Базовые цены с учетом расхода'!E38</f>
        <v>0</v>
      </c>
      <c r="J339" s="2">
        <f>'Базовые цены с учетом расхода'!K38</f>
        <v>0</v>
      </c>
      <c r="K339" s="2" t="s">
        <v>35</v>
      </c>
      <c r="L339" s="2" t="s">
        <v>36</v>
      </c>
      <c r="N339" s="47"/>
    </row>
    <row r="340" spans="2:12" ht="10.5" hidden="1">
      <c r="B340" s="15" t="s">
        <v>37</v>
      </c>
      <c r="C340" s="1">
        <v>80</v>
      </c>
      <c r="F340" s="16">
        <f>IF('Базовые цены с учетом расхода'!N38&gt;0,'Базовые цены с учетом расхода'!N38,IF('Базовые цены с учетом расхода'!N38&lt;0,'Базовые цены с учетом расхода'!N38,""))</f>
        <v>122.24</v>
      </c>
      <c r="L340" s="5" t="s">
        <v>38</v>
      </c>
    </row>
    <row r="341" spans="2:12" ht="10.5" hidden="1">
      <c r="B341" s="15" t="s">
        <v>39</v>
      </c>
      <c r="F341" s="16">
        <f>IF('Базовые цены с учетом расхода'!N38&gt;0,'Базовые цены с учетом расхода'!N38,IF('Базовые цены с учетом расхода'!N38&lt;0,'Базовые цены с учетом расхода'!N38,""))</f>
        <v>122.24</v>
      </c>
      <c r="L341" s="5" t="s">
        <v>40</v>
      </c>
    </row>
    <row r="342" spans="2:12" ht="10.5" hidden="1">
      <c r="B342" s="15" t="s">
        <v>41</v>
      </c>
      <c r="F342" s="16">
        <f>IF('Базовые цены с учетом расхода'!N38&gt;0,'Базовые цены с учетом расхода'!N38,IF('Базовые цены с учетом расхода'!N38&lt;0,'Базовые цены с учетом расхода'!N38,""))</f>
        <v>122.24</v>
      </c>
      <c r="L342" s="5" t="s">
        <v>42</v>
      </c>
    </row>
    <row r="343" spans="2:12" ht="10.5" hidden="1">
      <c r="B343" s="15" t="s">
        <v>43</v>
      </c>
      <c r="C343" s="1">
        <v>60</v>
      </c>
      <c r="F343" s="16">
        <f>IF('Базовые цены с учетом расхода'!O38&gt;0,'Базовые цены с учетом расхода'!O38,IF('Базовые цены с учетом расхода'!O38&lt;0,'Базовые цены с учетом расхода'!O38,""))</f>
        <v>91.68</v>
      </c>
      <c r="L343" s="5" t="s">
        <v>44</v>
      </c>
    </row>
    <row r="344" spans="2:12" ht="10.5" hidden="1">
      <c r="B344" s="15" t="s">
        <v>45</v>
      </c>
      <c r="F344" s="16">
        <f>IF('Базовые цены с учетом расхода'!O38&gt;0,'Базовые цены с учетом расхода'!O38,IF('Базовые цены с учетом расхода'!O38&lt;0,'Базовые цены с учетом расхода'!O38,""))</f>
        <v>91.68</v>
      </c>
      <c r="L344" s="5" t="s">
        <v>46</v>
      </c>
    </row>
    <row r="345" spans="2:12" ht="10.5" hidden="1">
      <c r="B345" s="15" t="s">
        <v>47</v>
      </c>
      <c r="F345" s="16">
        <f>IF('Базовые цены с учетом расхода'!O38&gt;0,'Базовые цены с учетом расхода'!O38,IF('Базовые цены с учетом расхода'!O38&lt;0,'Базовые цены с учетом расхода'!O38,""))</f>
        <v>91.68</v>
      </c>
      <c r="L345" s="5" t="s">
        <v>48</v>
      </c>
    </row>
    <row r="346" spans="1:10" ht="10.5">
      <c r="A346" s="17"/>
      <c r="B346" s="17"/>
      <c r="C346" s="17"/>
      <c r="D346" s="17"/>
      <c r="E346" s="17"/>
      <c r="F346" s="17"/>
      <c r="G346" s="17"/>
      <c r="H346" s="17"/>
      <c r="I346" s="17"/>
      <c r="J346" s="17"/>
    </row>
    <row r="347" spans="1:14" ht="10.5">
      <c r="A347" s="48" t="s">
        <v>113</v>
      </c>
      <c r="B347" s="49" t="s">
        <v>114</v>
      </c>
      <c r="C347" s="46">
        <v>16</v>
      </c>
      <c r="D347" s="12">
        <f>'Базовые цены за единицу'!B39</f>
        <v>20</v>
      </c>
      <c r="E347" s="12"/>
      <c r="F347" s="47">
        <f>'Базовые цены с учетом расхода'!B39</f>
        <v>320</v>
      </c>
      <c r="G347" s="47">
        <f>'Базовые цены с учетом расхода'!C39</f>
        <v>0</v>
      </c>
      <c r="H347" s="12">
        <f>'Базовые цены с учетом расхода'!D39</f>
        <v>0</v>
      </c>
      <c r="I347" s="14"/>
      <c r="J347" s="14">
        <f>'Базовые цены с учетом расхода'!I39</f>
        <v>0</v>
      </c>
      <c r="K347" s="2" t="s">
        <v>33</v>
      </c>
      <c r="L347" s="2" t="s">
        <v>34</v>
      </c>
      <c r="N347" s="47">
        <f>'Базовые цены с учетом расхода'!F39</f>
        <v>320</v>
      </c>
    </row>
    <row r="348" spans="1:14" ht="21.75" customHeight="1">
      <c r="A348" s="46"/>
      <c r="B348" s="46"/>
      <c r="C348" s="46"/>
      <c r="D348" s="13"/>
      <c r="E348" s="13"/>
      <c r="F348" s="47"/>
      <c r="G348" s="47"/>
      <c r="H348" s="13">
        <f>'Базовые цены с учетом расхода'!E39</f>
        <v>0</v>
      </c>
      <c r="J348" s="2">
        <f>'Базовые цены с учетом расхода'!K39</f>
        <v>0</v>
      </c>
      <c r="K348" s="2" t="s">
        <v>35</v>
      </c>
      <c r="L348" s="2" t="s">
        <v>36</v>
      </c>
      <c r="N348" s="47"/>
    </row>
    <row r="349" spans="2:12" ht="10.5" hidden="1">
      <c r="B349" s="15" t="s">
        <v>37</v>
      </c>
      <c r="C349" s="1">
        <v>0</v>
      </c>
      <c r="F349" s="16">
        <f>IF('Базовые цены с учетом расхода'!N39&gt;0,'Базовые цены с учетом расхода'!N39,IF('Базовые цены с учетом расхода'!N39&lt;0,'Базовые цены с учетом расхода'!N39,""))</f>
      </c>
      <c r="L349" s="5" t="s">
        <v>38</v>
      </c>
    </row>
    <row r="350" spans="2:12" ht="10.5" hidden="1">
      <c r="B350" s="15" t="s">
        <v>39</v>
      </c>
      <c r="F350" s="16">
        <f>IF('Базовые цены с учетом расхода'!N39&gt;0,'Базовые цены с учетом расхода'!N39,IF('Базовые цены с учетом расхода'!N39&lt;0,'Базовые цены с учетом расхода'!N39,""))</f>
      </c>
      <c r="L350" s="5" t="s">
        <v>40</v>
      </c>
    </row>
    <row r="351" spans="2:12" ht="10.5" hidden="1">
      <c r="B351" s="15" t="s">
        <v>41</v>
      </c>
      <c r="F351" s="16">
        <f>IF('Базовые цены с учетом расхода'!N39&gt;0,'Базовые цены с учетом расхода'!N39,IF('Базовые цены с учетом расхода'!N39&lt;0,'Базовые цены с учетом расхода'!N39,""))</f>
      </c>
      <c r="L351" s="5" t="s">
        <v>42</v>
      </c>
    </row>
    <row r="352" spans="2:12" ht="10.5" hidden="1">
      <c r="B352" s="15" t="s">
        <v>43</v>
      </c>
      <c r="C352" s="1">
        <v>0</v>
      </c>
      <c r="F352" s="16">
        <f>IF('Базовые цены с учетом расхода'!O39&gt;0,'Базовые цены с учетом расхода'!O39,IF('Базовые цены с учетом расхода'!O39&lt;0,'Базовые цены с учетом расхода'!O39,""))</f>
      </c>
      <c r="L352" s="5" t="s">
        <v>44</v>
      </c>
    </row>
    <row r="353" spans="2:12" ht="10.5" hidden="1">
      <c r="B353" s="15" t="s">
        <v>45</v>
      </c>
      <c r="F353" s="16">
        <f>IF('Базовые цены с учетом расхода'!O39&gt;0,'Базовые цены с учетом расхода'!O39,IF('Базовые цены с учетом расхода'!O39&lt;0,'Базовые цены с учетом расхода'!O39,""))</f>
      </c>
      <c r="L353" s="5" t="s">
        <v>46</v>
      </c>
    </row>
    <row r="354" spans="2:12" ht="10.5" hidden="1">
      <c r="B354" s="15" t="s">
        <v>47</v>
      </c>
      <c r="F354" s="16">
        <f>IF('Базовые цены с учетом расхода'!O39&gt;0,'Базовые цены с учетом расхода'!O39,IF('Базовые цены с учетом расхода'!O39&lt;0,'Базовые цены с учетом расхода'!O39,""))</f>
      </c>
      <c r="L354" s="5" t="s">
        <v>48</v>
      </c>
    </row>
    <row r="355" spans="1:10" ht="10.5">
      <c r="A355" s="17"/>
      <c r="B355" s="17"/>
      <c r="C355" s="17"/>
      <c r="D355" s="17"/>
      <c r="E355" s="17"/>
      <c r="F355" s="17"/>
      <c r="G355" s="17"/>
      <c r="H355" s="17"/>
      <c r="I355" s="17"/>
      <c r="J355" s="17"/>
    </row>
    <row r="356" spans="1:14" ht="10.5">
      <c r="A356" s="48" t="s">
        <v>115</v>
      </c>
      <c r="B356" s="49" t="s">
        <v>116</v>
      </c>
      <c r="C356" s="46">
        <v>1</v>
      </c>
      <c r="D356" s="12">
        <f>'Базовые цены за единицу'!B40</f>
        <v>64.76</v>
      </c>
      <c r="E356" s="12"/>
      <c r="F356" s="47">
        <f>'Базовые цены с учетом расхода'!B40</f>
        <v>64.76</v>
      </c>
      <c r="G356" s="47">
        <f>'Базовые цены с учетом расхода'!C40</f>
        <v>61.99</v>
      </c>
      <c r="H356" s="12">
        <f>'Базовые цены с учетом расхода'!D40</f>
        <v>0</v>
      </c>
      <c r="I356" s="14">
        <v>4.944</v>
      </c>
      <c r="J356" s="14">
        <f>'Базовые цены с учетом расхода'!I40</f>
        <v>4.944</v>
      </c>
      <c r="K356" s="2" t="s">
        <v>33</v>
      </c>
      <c r="L356" s="2" t="s">
        <v>34</v>
      </c>
      <c r="N356" s="47">
        <f>'Базовые цены с учетом расхода'!F40</f>
        <v>2.77</v>
      </c>
    </row>
    <row r="357" spans="1:14" ht="33" customHeight="1">
      <c r="A357" s="46"/>
      <c r="B357" s="46"/>
      <c r="C357" s="46"/>
      <c r="D357" s="13">
        <v>61.99</v>
      </c>
      <c r="E357" s="13"/>
      <c r="F357" s="47"/>
      <c r="G357" s="47"/>
      <c r="H357" s="13">
        <f>'Базовые цены с учетом расхода'!E40</f>
        <v>0</v>
      </c>
      <c r="J357" s="2">
        <f>'Базовые цены с учетом расхода'!K40</f>
        <v>0</v>
      </c>
      <c r="K357" s="2" t="s">
        <v>35</v>
      </c>
      <c r="L357" s="2" t="s">
        <v>36</v>
      </c>
      <c r="N357" s="47"/>
    </row>
    <row r="358" spans="2:12" ht="10.5" hidden="1">
      <c r="B358" s="15" t="s">
        <v>37</v>
      </c>
      <c r="C358" s="1">
        <v>80</v>
      </c>
      <c r="F358" s="16">
        <f>IF('Базовые цены с учетом расхода'!N40&gt;0,'Базовые цены с учетом расхода'!N40,IF('Базовые цены с учетом расхода'!N40&lt;0,'Базовые цены с учетом расхода'!N40,""))</f>
        <v>49.59</v>
      </c>
      <c r="L358" s="5" t="s">
        <v>38</v>
      </c>
    </row>
    <row r="359" spans="2:12" ht="10.5" hidden="1">
      <c r="B359" s="15" t="s">
        <v>39</v>
      </c>
      <c r="F359" s="16">
        <f>IF('Базовые цены с учетом расхода'!N40&gt;0,'Базовые цены с учетом расхода'!N40,IF('Базовые цены с учетом расхода'!N40&lt;0,'Базовые цены с учетом расхода'!N40,""))</f>
        <v>49.59</v>
      </c>
      <c r="L359" s="5" t="s">
        <v>40</v>
      </c>
    </row>
    <row r="360" spans="2:12" ht="10.5" hidden="1">
      <c r="B360" s="15" t="s">
        <v>41</v>
      </c>
      <c r="F360" s="16">
        <f>IF('Базовые цены с учетом расхода'!N40&gt;0,'Базовые цены с учетом расхода'!N40,IF('Базовые цены с учетом расхода'!N40&lt;0,'Базовые цены с учетом расхода'!N40,""))</f>
        <v>49.59</v>
      </c>
      <c r="L360" s="5" t="s">
        <v>42</v>
      </c>
    </row>
    <row r="361" spans="2:12" ht="10.5" hidden="1">
      <c r="B361" s="15" t="s">
        <v>43</v>
      </c>
      <c r="C361" s="1">
        <v>60</v>
      </c>
      <c r="F361" s="16">
        <f>IF('Базовые цены с учетом расхода'!O40&gt;0,'Базовые цены с учетом расхода'!O40,IF('Базовые цены с учетом расхода'!O40&lt;0,'Базовые цены с учетом расхода'!O40,""))</f>
        <v>37.19</v>
      </c>
      <c r="L361" s="5" t="s">
        <v>44</v>
      </c>
    </row>
    <row r="362" spans="2:12" ht="10.5" hidden="1">
      <c r="B362" s="15" t="s">
        <v>45</v>
      </c>
      <c r="F362" s="16">
        <f>IF('Базовые цены с учетом расхода'!O40&gt;0,'Базовые цены с учетом расхода'!O40,IF('Базовые цены с учетом расхода'!O40&lt;0,'Базовые цены с учетом расхода'!O40,""))</f>
        <v>37.19</v>
      </c>
      <c r="L362" s="5" t="s">
        <v>46</v>
      </c>
    </row>
    <row r="363" spans="2:12" ht="10.5" hidden="1">
      <c r="B363" s="15" t="s">
        <v>47</v>
      </c>
      <c r="F363" s="16">
        <f>IF('Базовые цены с учетом расхода'!O40&gt;0,'Базовые цены с учетом расхода'!O40,IF('Базовые цены с учетом расхода'!O40&lt;0,'Базовые цены с учетом расхода'!O40,""))</f>
        <v>37.19</v>
      </c>
      <c r="L363" s="5" t="s">
        <v>48</v>
      </c>
    </row>
    <row r="364" spans="1:10" ht="10.5">
      <c r="A364" s="17"/>
      <c r="B364" s="17"/>
      <c r="C364" s="17"/>
      <c r="D364" s="17"/>
      <c r="E364" s="17"/>
      <c r="F364" s="17"/>
      <c r="G364" s="17"/>
      <c r="H364" s="17"/>
      <c r="I364" s="17"/>
      <c r="J364" s="17"/>
    </row>
    <row r="365" spans="1:14" ht="10.5">
      <c r="A365" s="48" t="s">
        <v>117</v>
      </c>
      <c r="B365" s="49" t="s">
        <v>118</v>
      </c>
      <c r="C365" s="46">
        <v>1</v>
      </c>
      <c r="D365" s="12">
        <f>'Базовые цены за единицу'!B41</f>
        <v>4867.61</v>
      </c>
      <c r="E365" s="12"/>
      <c r="F365" s="47">
        <f>'Базовые цены с учетом расхода'!B41</f>
        <v>4867.61</v>
      </c>
      <c r="G365" s="47">
        <f>'Базовые цены с учетом расхода'!C41</f>
        <v>0</v>
      </c>
      <c r="H365" s="12">
        <f>'Базовые цены с учетом расхода'!D41</f>
        <v>0</v>
      </c>
      <c r="I365" s="14"/>
      <c r="J365" s="14">
        <f>'Базовые цены с учетом расхода'!I41</f>
        <v>0</v>
      </c>
      <c r="K365" s="2" t="s">
        <v>33</v>
      </c>
      <c r="L365" s="2" t="s">
        <v>34</v>
      </c>
      <c r="N365" s="47">
        <f>'Базовые цены с учетом расхода'!F41</f>
        <v>4867.61</v>
      </c>
    </row>
    <row r="366" spans="1:14" ht="33" customHeight="1">
      <c r="A366" s="46"/>
      <c r="B366" s="46"/>
      <c r="C366" s="46"/>
      <c r="D366" s="13"/>
      <c r="E366" s="13"/>
      <c r="F366" s="47"/>
      <c r="G366" s="47"/>
      <c r="H366" s="13">
        <f>'Базовые цены с учетом расхода'!E41</f>
        <v>0</v>
      </c>
      <c r="J366" s="2">
        <f>'Базовые цены с учетом расхода'!K41</f>
        <v>0</v>
      </c>
      <c r="K366" s="2" t="s">
        <v>35</v>
      </c>
      <c r="L366" s="2" t="s">
        <v>36</v>
      </c>
      <c r="N366" s="47"/>
    </row>
    <row r="367" spans="2:12" ht="10.5" hidden="1">
      <c r="B367" s="15" t="s">
        <v>37</v>
      </c>
      <c r="C367" s="1">
        <v>0</v>
      </c>
      <c r="F367" s="16">
        <f>IF('Базовые цены с учетом расхода'!N41&gt;0,'Базовые цены с учетом расхода'!N41,IF('Базовые цены с учетом расхода'!N41&lt;0,'Базовые цены с учетом расхода'!N41,""))</f>
      </c>
      <c r="L367" s="5" t="s">
        <v>38</v>
      </c>
    </row>
    <row r="368" spans="2:12" ht="10.5" hidden="1">
      <c r="B368" s="15" t="s">
        <v>39</v>
      </c>
      <c r="F368" s="16">
        <f>IF('Базовые цены с учетом расхода'!N41&gt;0,'Базовые цены с учетом расхода'!N41,IF('Базовые цены с учетом расхода'!N41&lt;0,'Базовые цены с учетом расхода'!N41,""))</f>
      </c>
      <c r="L368" s="5" t="s">
        <v>40</v>
      </c>
    </row>
    <row r="369" spans="2:12" ht="10.5" hidden="1">
      <c r="B369" s="15" t="s">
        <v>41</v>
      </c>
      <c r="F369" s="16">
        <f>IF('Базовые цены с учетом расхода'!N41&gt;0,'Базовые цены с учетом расхода'!N41,IF('Базовые цены с учетом расхода'!N41&lt;0,'Базовые цены с учетом расхода'!N41,""))</f>
      </c>
      <c r="L369" s="5" t="s">
        <v>42</v>
      </c>
    </row>
    <row r="370" spans="2:12" ht="10.5" hidden="1">
      <c r="B370" s="15" t="s">
        <v>43</v>
      </c>
      <c r="C370" s="1">
        <v>0</v>
      </c>
      <c r="F370" s="16">
        <f>IF('Базовые цены с учетом расхода'!O41&gt;0,'Базовые цены с учетом расхода'!O41,IF('Базовые цены с учетом расхода'!O41&lt;0,'Базовые цены с учетом расхода'!O41,""))</f>
      </c>
      <c r="L370" s="5" t="s">
        <v>44</v>
      </c>
    </row>
    <row r="371" spans="2:12" ht="10.5" hidden="1">
      <c r="B371" s="15" t="s">
        <v>45</v>
      </c>
      <c r="F371" s="16">
        <f>IF('Базовые цены с учетом расхода'!O41&gt;0,'Базовые цены с учетом расхода'!O41,IF('Базовые цены с учетом расхода'!O41&lt;0,'Базовые цены с учетом расхода'!O41,""))</f>
      </c>
      <c r="L371" s="5" t="s">
        <v>46</v>
      </c>
    </row>
    <row r="372" spans="2:12" ht="10.5" hidden="1">
      <c r="B372" s="15" t="s">
        <v>47</v>
      </c>
      <c r="F372" s="16">
        <f>IF('Базовые цены с учетом расхода'!O41&gt;0,'Базовые цены с учетом расхода'!O41,IF('Базовые цены с учетом расхода'!O41&lt;0,'Базовые цены с учетом расхода'!O41,""))</f>
      </c>
      <c r="L372" s="5" t="s">
        <v>48</v>
      </c>
    </row>
    <row r="373" spans="1:10" ht="10.5">
      <c r="A373" s="17"/>
      <c r="B373" s="17"/>
      <c r="C373" s="17"/>
      <c r="D373" s="17"/>
      <c r="E373" s="17"/>
      <c r="F373" s="17"/>
      <c r="G373" s="17"/>
      <c r="H373" s="17"/>
      <c r="I373" s="17"/>
      <c r="J373" s="17"/>
    </row>
    <row r="374" spans="1:14" ht="10.5">
      <c r="A374" s="48" t="s">
        <v>119</v>
      </c>
      <c r="B374" s="49" t="s">
        <v>120</v>
      </c>
      <c r="C374" s="46">
        <v>2</v>
      </c>
      <c r="D374" s="12">
        <f>'Базовые цены за единицу'!B42</f>
        <v>63.5</v>
      </c>
      <c r="E374" s="12"/>
      <c r="F374" s="47">
        <f>'Базовые цены с учетом расхода'!B42</f>
        <v>127</v>
      </c>
      <c r="G374" s="47">
        <f>'Базовые цены с учетом расхода'!C42</f>
        <v>0</v>
      </c>
      <c r="H374" s="12">
        <f>'Базовые цены с учетом расхода'!D42</f>
        <v>0</v>
      </c>
      <c r="I374" s="14"/>
      <c r="J374" s="14">
        <f>'Базовые цены с учетом расхода'!I42</f>
        <v>0</v>
      </c>
      <c r="K374" s="2" t="s">
        <v>33</v>
      </c>
      <c r="L374" s="2" t="s">
        <v>34</v>
      </c>
      <c r="N374" s="47">
        <f>'Базовые цены с учетом расхода'!F42</f>
        <v>127</v>
      </c>
    </row>
    <row r="375" spans="1:14" ht="54.75" customHeight="1">
      <c r="A375" s="46"/>
      <c r="B375" s="46"/>
      <c r="C375" s="46"/>
      <c r="D375" s="13"/>
      <c r="E375" s="13"/>
      <c r="F375" s="47"/>
      <c r="G375" s="47"/>
      <c r="H375" s="13">
        <f>'Базовые цены с учетом расхода'!E42</f>
        <v>0</v>
      </c>
      <c r="J375" s="2">
        <f>'Базовые цены с учетом расхода'!K42</f>
        <v>0</v>
      </c>
      <c r="K375" s="2" t="s">
        <v>35</v>
      </c>
      <c r="L375" s="2" t="s">
        <v>36</v>
      </c>
      <c r="N375" s="47"/>
    </row>
    <row r="376" spans="2:12" ht="10.5" hidden="1">
      <c r="B376" s="15" t="s">
        <v>37</v>
      </c>
      <c r="C376" s="1">
        <v>0</v>
      </c>
      <c r="F376" s="16">
        <f>IF('Базовые цены с учетом расхода'!N42&gt;0,'Базовые цены с учетом расхода'!N42,IF('Базовые цены с учетом расхода'!N42&lt;0,'Базовые цены с учетом расхода'!N42,""))</f>
      </c>
      <c r="L376" s="5" t="s">
        <v>38</v>
      </c>
    </row>
    <row r="377" spans="2:12" ht="10.5" hidden="1">
      <c r="B377" s="15" t="s">
        <v>39</v>
      </c>
      <c r="F377" s="16">
        <f>IF('Базовые цены с учетом расхода'!N42&gt;0,'Базовые цены с учетом расхода'!N42,IF('Базовые цены с учетом расхода'!N42&lt;0,'Базовые цены с учетом расхода'!N42,""))</f>
      </c>
      <c r="L377" s="5" t="s">
        <v>40</v>
      </c>
    </row>
    <row r="378" spans="2:12" ht="10.5" hidden="1">
      <c r="B378" s="15" t="s">
        <v>41</v>
      </c>
      <c r="F378" s="16">
        <f>IF('Базовые цены с учетом расхода'!N42&gt;0,'Базовые цены с учетом расхода'!N42,IF('Базовые цены с учетом расхода'!N42&lt;0,'Базовые цены с учетом расхода'!N42,""))</f>
      </c>
      <c r="L378" s="5" t="s">
        <v>42</v>
      </c>
    </row>
    <row r="379" spans="2:12" ht="10.5" hidden="1">
      <c r="B379" s="15" t="s">
        <v>43</v>
      </c>
      <c r="C379" s="1">
        <v>0</v>
      </c>
      <c r="F379" s="16">
        <f>IF('Базовые цены с учетом расхода'!O42&gt;0,'Базовые цены с учетом расхода'!O42,IF('Базовые цены с учетом расхода'!O42&lt;0,'Базовые цены с учетом расхода'!O42,""))</f>
      </c>
      <c r="L379" s="5" t="s">
        <v>44</v>
      </c>
    </row>
    <row r="380" spans="2:12" ht="10.5" hidden="1">
      <c r="B380" s="15" t="s">
        <v>45</v>
      </c>
      <c r="F380" s="16">
        <f>IF('Базовые цены с учетом расхода'!O42&gt;0,'Базовые цены с учетом расхода'!O42,IF('Базовые цены с учетом расхода'!O42&lt;0,'Базовые цены с учетом расхода'!O42,""))</f>
      </c>
      <c r="L380" s="5" t="s">
        <v>46</v>
      </c>
    </row>
    <row r="381" spans="2:12" ht="10.5" hidden="1">
      <c r="B381" s="15" t="s">
        <v>47</v>
      </c>
      <c r="F381" s="16">
        <f>IF('Базовые цены с учетом расхода'!O42&gt;0,'Базовые цены с учетом расхода'!O42,IF('Базовые цены с учетом расхода'!O42&lt;0,'Базовые цены с учетом расхода'!O42,""))</f>
      </c>
      <c r="L381" s="5" t="s">
        <v>48</v>
      </c>
    </row>
    <row r="382" spans="1:10" ht="10.5">
      <c r="A382" s="17"/>
      <c r="B382" s="17"/>
      <c r="C382" s="17"/>
      <c r="D382" s="17"/>
      <c r="E382" s="17"/>
      <c r="F382" s="17"/>
      <c r="G382" s="17"/>
      <c r="H382" s="17"/>
      <c r="I382" s="17"/>
      <c r="J382" s="17"/>
    </row>
    <row r="383" ht="10.5">
      <c r="B383" s="18" t="s">
        <v>121</v>
      </c>
    </row>
    <row r="385" spans="1:14" ht="10.5">
      <c r="A385" s="48" t="s">
        <v>122</v>
      </c>
      <c r="B385" s="49" t="s">
        <v>123</v>
      </c>
      <c r="C385" s="46">
        <v>0.07</v>
      </c>
      <c r="D385" s="12">
        <f>'Базовые цены за единицу'!B43</f>
        <v>372.02</v>
      </c>
      <c r="E385" s="12">
        <v>15.11</v>
      </c>
      <c r="F385" s="47">
        <f>'Базовые цены с учетом расхода'!B43</f>
        <v>26.05</v>
      </c>
      <c r="G385" s="47">
        <f>'Базовые цены с учетом расхода'!C43</f>
        <v>7.46</v>
      </c>
      <c r="H385" s="12">
        <f>'Базовые цены с учетом расхода'!D43</f>
        <v>1.06</v>
      </c>
      <c r="I385" s="14">
        <v>7.3278</v>
      </c>
      <c r="J385" s="14">
        <f>'Базовые цены с учетом расхода'!I43</f>
        <v>0.512946</v>
      </c>
      <c r="K385" s="2" t="s">
        <v>33</v>
      </c>
      <c r="L385" s="2" t="s">
        <v>34</v>
      </c>
      <c r="N385" s="47">
        <f>'Базовые цены с учетом расхода'!F43</f>
        <v>17.53</v>
      </c>
    </row>
    <row r="386" spans="1:14" ht="33" customHeight="1">
      <c r="A386" s="46"/>
      <c r="B386" s="46"/>
      <c r="C386" s="46"/>
      <c r="D386" s="13">
        <v>106.55</v>
      </c>
      <c r="E386" s="13">
        <v>0.18</v>
      </c>
      <c r="F386" s="47"/>
      <c r="G386" s="47"/>
      <c r="H386" s="13">
        <f>'Базовые цены с учетом расхода'!E43</f>
        <v>0.01</v>
      </c>
      <c r="I386" s="2">
        <v>0.015</v>
      </c>
      <c r="J386" s="2">
        <f>'Базовые цены с учетом расхода'!K43</f>
        <v>0.00105</v>
      </c>
      <c r="K386" s="2" t="s">
        <v>35</v>
      </c>
      <c r="L386" s="2" t="s">
        <v>36</v>
      </c>
      <c r="N386" s="47"/>
    </row>
    <row r="387" spans="2:10" ht="10.5">
      <c r="B387" s="50" t="s">
        <v>402</v>
      </c>
      <c r="C387" s="50"/>
      <c r="D387" s="50"/>
      <c r="E387" s="50"/>
      <c r="F387" s="50"/>
      <c r="G387" s="50"/>
      <c r="H387" s="50"/>
      <c r="I387" s="50"/>
      <c r="J387" s="50"/>
    </row>
    <row r="388" spans="2:12" ht="10.5" hidden="1">
      <c r="B388" s="15" t="s">
        <v>37</v>
      </c>
      <c r="C388" s="1">
        <v>81</v>
      </c>
      <c r="F388" s="16">
        <f>IF('Базовые цены с учетом расхода'!N43&gt;0,'Базовые цены с учетом расхода'!N43,IF('Базовые цены с учетом расхода'!N43&lt;0,'Базовые цены с учетом расхода'!N43,""))</f>
        <v>6.05</v>
      </c>
      <c r="L388" s="5" t="s">
        <v>38</v>
      </c>
    </row>
    <row r="389" spans="2:12" ht="10.5" hidden="1">
      <c r="B389" s="15" t="s">
        <v>39</v>
      </c>
      <c r="F389" s="16">
        <f>IF('Базовые цены с учетом расхода'!N43&gt;0,'Базовые цены с учетом расхода'!N43,IF('Базовые цены с учетом расхода'!N43&lt;0,'Базовые цены с учетом расхода'!N43,""))</f>
        <v>6.05</v>
      </c>
      <c r="L389" s="5" t="s">
        <v>40</v>
      </c>
    </row>
    <row r="390" spans="2:12" ht="10.5" hidden="1">
      <c r="B390" s="15" t="s">
        <v>41</v>
      </c>
      <c r="F390" s="16">
        <f>IF('Базовые цены с учетом расхода'!N43&gt;0,'Базовые цены с учетом расхода'!N43,IF('Базовые цены с учетом расхода'!N43&lt;0,'Базовые цены с учетом расхода'!N43,""))</f>
        <v>6.05</v>
      </c>
      <c r="L390" s="5" t="s">
        <v>42</v>
      </c>
    </row>
    <row r="391" spans="2:12" ht="10.5" hidden="1">
      <c r="B391" s="15" t="s">
        <v>43</v>
      </c>
      <c r="C391" s="1">
        <v>60</v>
      </c>
      <c r="F391" s="16">
        <f>IF('Базовые цены с учетом расхода'!O43&gt;0,'Базовые цены с учетом расхода'!O43,IF('Базовые цены с учетом расхода'!O43&lt;0,'Базовые цены с учетом расхода'!O43,""))</f>
        <v>4.48</v>
      </c>
      <c r="L391" s="5" t="s">
        <v>44</v>
      </c>
    </row>
    <row r="392" spans="2:12" ht="10.5" hidden="1">
      <c r="B392" s="15" t="s">
        <v>45</v>
      </c>
      <c r="F392" s="16">
        <f>IF('Базовые цены с учетом расхода'!O43&gt;0,'Базовые цены с учетом расхода'!O43,IF('Базовые цены с учетом расхода'!O43&lt;0,'Базовые цены с учетом расхода'!O43,""))</f>
        <v>4.48</v>
      </c>
      <c r="L392" s="5" t="s">
        <v>46</v>
      </c>
    </row>
    <row r="393" spans="2:12" ht="10.5" hidden="1">
      <c r="B393" s="15" t="s">
        <v>47</v>
      </c>
      <c r="F393" s="16">
        <f>IF('Базовые цены с учетом расхода'!O43&gt;0,'Базовые цены с учетом расхода'!O43,IF('Базовые цены с учетом расхода'!O43&lt;0,'Базовые цены с учетом расхода'!O43,""))</f>
        <v>4.48</v>
      </c>
      <c r="L393" s="5" t="s">
        <v>48</v>
      </c>
    </row>
    <row r="394" spans="1:10" ht="10.5">
      <c r="A394" s="17"/>
      <c r="B394" s="17"/>
      <c r="C394" s="17"/>
      <c r="D394" s="17"/>
      <c r="E394" s="17"/>
      <c r="F394" s="17"/>
      <c r="G394" s="17"/>
      <c r="H394" s="17"/>
      <c r="I394" s="17"/>
      <c r="J394" s="17"/>
    </row>
    <row r="395" spans="1:14" ht="10.5">
      <c r="A395" s="48" t="s">
        <v>124</v>
      </c>
      <c r="B395" s="49" t="s">
        <v>125</v>
      </c>
      <c r="C395" s="46">
        <v>0.07</v>
      </c>
      <c r="D395" s="12">
        <f>'Базовые цены за единицу'!B44</f>
        <v>442.25</v>
      </c>
      <c r="E395" s="12">
        <v>19.56</v>
      </c>
      <c r="F395" s="47">
        <f>'Базовые цены с учетом расхода'!B44</f>
        <v>30.96</v>
      </c>
      <c r="G395" s="47">
        <f>'Базовые цены с учетом расхода'!C44</f>
        <v>3.45</v>
      </c>
      <c r="H395" s="12">
        <f>'Базовые цены с учетом расхода'!D44</f>
        <v>1.37</v>
      </c>
      <c r="I395" s="14">
        <v>3.9744</v>
      </c>
      <c r="J395" s="14">
        <f>'Базовые цены с учетом расхода'!I44</f>
        <v>0.278208</v>
      </c>
      <c r="K395" s="2" t="s">
        <v>33</v>
      </c>
      <c r="L395" s="2" t="s">
        <v>34</v>
      </c>
      <c r="N395" s="47">
        <f>'Базовые цены с учетом расхода'!F44</f>
        <v>26.14</v>
      </c>
    </row>
    <row r="396" spans="1:14" ht="43.5" customHeight="1">
      <c r="A396" s="46"/>
      <c r="B396" s="46"/>
      <c r="C396" s="46"/>
      <c r="D396" s="13">
        <v>49.28</v>
      </c>
      <c r="E396" s="13">
        <v>0.18</v>
      </c>
      <c r="F396" s="47"/>
      <c r="G396" s="47"/>
      <c r="H396" s="13">
        <f>'Базовые цены с учетом расхода'!E44</f>
        <v>0.01</v>
      </c>
      <c r="I396" s="2">
        <v>0.015</v>
      </c>
      <c r="J396" s="2">
        <f>'Базовые цены с учетом расхода'!K44</f>
        <v>0.00105</v>
      </c>
      <c r="K396" s="2" t="s">
        <v>35</v>
      </c>
      <c r="L396" s="2" t="s">
        <v>36</v>
      </c>
      <c r="N396" s="47"/>
    </row>
    <row r="397" spans="2:10" ht="10.5">
      <c r="B397" s="50" t="s">
        <v>402</v>
      </c>
      <c r="C397" s="50"/>
      <c r="D397" s="50"/>
      <c r="E397" s="50"/>
      <c r="F397" s="50"/>
      <c r="G397" s="50"/>
      <c r="H397" s="50"/>
      <c r="I397" s="50"/>
      <c r="J397" s="50"/>
    </row>
    <row r="398" spans="2:12" ht="10.5" hidden="1">
      <c r="B398" s="15" t="s">
        <v>37</v>
      </c>
      <c r="C398" s="1">
        <v>81</v>
      </c>
      <c r="F398" s="16">
        <f>IF('Базовые цены с учетом расхода'!N44&gt;0,'Базовые цены с учетом расхода'!N44,IF('Базовые цены с учетом расхода'!N44&lt;0,'Базовые цены с учетом расхода'!N44,""))</f>
        <v>2.8</v>
      </c>
      <c r="L398" s="5" t="s">
        <v>38</v>
      </c>
    </row>
    <row r="399" spans="2:12" ht="10.5" hidden="1">
      <c r="B399" s="15" t="s">
        <v>39</v>
      </c>
      <c r="F399" s="16">
        <f>IF('Базовые цены с учетом расхода'!N44&gt;0,'Базовые цены с учетом расхода'!N44,IF('Базовые цены с учетом расхода'!N44&lt;0,'Базовые цены с учетом расхода'!N44,""))</f>
        <v>2.8</v>
      </c>
      <c r="L399" s="5" t="s">
        <v>40</v>
      </c>
    </row>
    <row r="400" spans="2:12" ht="10.5" hidden="1">
      <c r="B400" s="15" t="s">
        <v>41</v>
      </c>
      <c r="F400" s="16">
        <f>IF('Базовые цены с учетом расхода'!N44&gt;0,'Базовые цены с учетом расхода'!N44,IF('Базовые цены с учетом расхода'!N44&lt;0,'Базовые цены с учетом расхода'!N44,""))</f>
        <v>2.8</v>
      </c>
      <c r="L400" s="5" t="s">
        <v>42</v>
      </c>
    </row>
    <row r="401" spans="2:12" ht="10.5" hidden="1">
      <c r="B401" s="15" t="s">
        <v>43</v>
      </c>
      <c r="C401" s="1">
        <v>60</v>
      </c>
      <c r="F401" s="16">
        <f>IF('Базовые цены с учетом расхода'!O44&gt;0,'Базовые цены с учетом расхода'!O44,IF('Базовые цены с учетом расхода'!O44&lt;0,'Базовые цены с учетом расхода'!O44,""))</f>
        <v>2.08</v>
      </c>
      <c r="L401" s="5" t="s">
        <v>44</v>
      </c>
    </row>
    <row r="402" spans="2:12" ht="10.5" hidden="1">
      <c r="B402" s="15" t="s">
        <v>45</v>
      </c>
      <c r="F402" s="16">
        <f>IF('Базовые цены с учетом расхода'!O44&gt;0,'Базовые цены с учетом расхода'!O44,IF('Базовые цены с учетом расхода'!O44&lt;0,'Базовые цены с учетом расхода'!O44,""))</f>
        <v>2.08</v>
      </c>
      <c r="L402" s="5" t="s">
        <v>46</v>
      </c>
    </row>
    <row r="403" spans="2:12" ht="10.5" hidden="1">
      <c r="B403" s="15" t="s">
        <v>47</v>
      </c>
      <c r="F403" s="16">
        <f>IF('Базовые цены с учетом расхода'!O44&gt;0,'Базовые цены с учетом расхода'!O44,IF('Базовые цены с учетом расхода'!O44&lt;0,'Базовые цены с учетом расхода'!O44,""))</f>
        <v>2.08</v>
      </c>
      <c r="L403" s="5" t="s">
        <v>48</v>
      </c>
    </row>
    <row r="404" spans="1:10" ht="10.5">
      <c r="A404" s="17"/>
      <c r="B404" s="17"/>
      <c r="C404" s="17"/>
      <c r="D404" s="17"/>
      <c r="E404" s="17"/>
      <c r="F404" s="17"/>
      <c r="G404" s="17"/>
      <c r="H404" s="17"/>
      <c r="I404" s="17"/>
      <c r="J404" s="17"/>
    </row>
    <row r="405" spans="1:14" ht="10.5">
      <c r="A405" s="48" t="s">
        <v>126</v>
      </c>
      <c r="B405" s="49" t="s">
        <v>127</v>
      </c>
      <c r="C405" s="46">
        <v>0.05</v>
      </c>
      <c r="D405" s="12">
        <f>'Базовые цены за единицу'!B45</f>
        <v>1758.97</v>
      </c>
      <c r="E405" s="12">
        <v>1020.81</v>
      </c>
      <c r="F405" s="47">
        <f>'Базовые цены с учетом расхода'!B45</f>
        <v>87.95</v>
      </c>
      <c r="G405" s="47">
        <f>'Базовые цены с учетом расхода'!C45</f>
        <v>15.63</v>
      </c>
      <c r="H405" s="12">
        <f>'Базовые цены с учетом расхода'!D45</f>
        <v>51.04</v>
      </c>
      <c r="I405" s="14">
        <v>26.8962</v>
      </c>
      <c r="J405" s="14">
        <f>'Базовые цены с учетом расхода'!I45</f>
        <v>1.34481</v>
      </c>
      <c r="K405" s="2" t="s">
        <v>33</v>
      </c>
      <c r="L405" s="2" t="s">
        <v>34</v>
      </c>
      <c r="N405" s="47">
        <f>'Базовые цены с учетом расхода'!F45</f>
        <v>21.28</v>
      </c>
    </row>
    <row r="406" spans="1:14" ht="21.75" customHeight="1">
      <c r="A406" s="46"/>
      <c r="B406" s="46"/>
      <c r="C406" s="46"/>
      <c r="D406" s="13">
        <v>312.53</v>
      </c>
      <c r="E406" s="13">
        <v>167.55</v>
      </c>
      <c r="F406" s="47"/>
      <c r="G406" s="47"/>
      <c r="H406" s="13">
        <f>'Базовые цены с учетом расхода'!E45</f>
        <v>8.38</v>
      </c>
      <c r="I406" s="2">
        <v>11.37</v>
      </c>
      <c r="J406" s="2">
        <f>'Базовые цены с учетом расхода'!K45</f>
        <v>0.5685</v>
      </c>
      <c r="K406" s="2" t="s">
        <v>35</v>
      </c>
      <c r="L406" s="2" t="s">
        <v>36</v>
      </c>
      <c r="N406" s="47"/>
    </row>
    <row r="407" spans="2:10" ht="10.5">
      <c r="B407" s="50" t="s">
        <v>402</v>
      </c>
      <c r="C407" s="50"/>
      <c r="D407" s="50"/>
      <c r="E407" s="50"/>
      <c r="F407" s="50"/>
      <c r="G407" s="50"/>
      <c r="H407" s="50"/>
      <c r="I407" s="50"/>
      <c r="J407" s="50"/>
    </row>
    <row r="408" spans="2:12" ht="10.5" hidden="1">
      <c r="B408" s="15" t="s">
        <v>37</v>
      </c>
      <c r="C408" s="1">
        <v>81</v>
      </c>
      <c r="F408" s="16">
        <f>IF('Базовые цены с учетом расхода'!N45&gt;0,'Базовые цены с учетом расхода'!N45,IF('Базовые цены с учетом расхода'!N45&lt;0,'Базовые цены с учетом расхода'!N45,""))</f>
        <v>19.45</v>
      </c>
      <c r="L408" s="5" t="s">
        <v>38</v>
      </c>
    </row>
    <row r="409" spans="2:12" ht="10.5" hidden="1">
      <c r="B409" s="15" t="s">
        <v>39</v>
      </c>
      <c r="F409" s="16">
        <f>IF('Базовые цены с учетом расхода'!N45&gt;0,'Базовые цены с учетом расхода'!N45,IF('Базовые цены с учетом расхода'!N45&lt;0,'Базовые цены с учетом расхода'!N45,""))</f>
        <v>19.45</v>
      </c>
      <c r="L409" s="5" t="s">
        <v>40</v>
      </c>
    </row>
    <row r="410" spans="2:12" ht="10.5" hidden="1">
      <c r="B410" s="15" t="s">
        <v>41</v>
      </c>
      <c r="F410" s="16">
        <f>IF('Базовые цены с учетом расхода'!N45&gt;0,'Базовые цены с учетом расхода'!N45,IF('Базовые цены с учетом расхода'!N45&lt;0,'Базовые цены с учетом расхода'!N45,""))</f>
        <v>19.45</v>
      </c>
      <c r="L410" s="5" t="s">
        <v>42</v>
      </c>
    </row>
    <row r="411" spans="2:12" ht="10.5" hidden="1">
      <c r="B411" s="15" t="s">
        <v>43</v>
      </c>
      <c r="C411" s="1">
        <v>72</v>
      </c>
      <c r="F411" s="16">
        <f>IF('Базовые цены с учетом расхода'!O45&gt;0,'Базовые цены с учетом расхода'!O45,IF('Базовые цены с учетом расхода'!O45&lt;0,'Базовые цены с учетом расхода'!O45,""))</f>
        <v>17.29</v>
      </c>
      <c r="L411" s="5" t="s">
        <v>44</v>
      </c>
    </row>
    <row r="412" spans="2:12" ht="10.5" hidden="1">
      <c r="B412" s="15" t="s">
        <v>45</v>
      </c>
      <c r="F412" s="16">
        <f>IF('Базовые цены с учетом расхода'!O45&gt;0,'Базовые цены с учетом расхода'!O45,IF('Базовые цены с учетом расхода'!O45&lt;0,'Базовые цены с учетом расхода'!O45,""))</f>
        <v>17.29</v>
      </c>
      <c r="L412" s="5" t="s">
        <v>46</v>
      </c>
    </row>
    <row r="413" spans="2:12" ht="10.5" hidden="1">
      <c r="B413" s="15" t="s">
        <v>47</v>
      </c>
      <c r="F413" s="16">
        <f>IF('Базовые цены с учетом расхода'!O45&gt;0,'Базовые цены с учетом расхода'!O45,IF('Базовые цены с учетом расхода'!O45&lt;0,'Базовые цены с учетом расхода'!O45,""))</f>
        <v>17.29</v>
      </c>
      <c r="L413" s="5" t="s">
        <v>48</v>
      </c>
    </row>
    <row r="414" spans="1:10" ht="10.5">
      <c r="A414" s="17"/>
      <c r="B414" s="17"/>
      <c r="C414" s="17"/>
      <c r="D414" s="17"/>
      <c r="E414" s="17"/>
      <c r="F414" s="17"/>
      <c r="G414" s="17"/>
      <c r="H414" s="17"/>
      <c r="I414" s="17"/>
      <c r="J414" s="17"/>
    </row>
    <row r="415" spans="1:14" ht="10.5">
      <c r="A415" s="48" t="s">
        <v>128</v>
      </c>
      <c r="B415" s="49" t="s">
        <v>129</v>
      </c>
      <c r="C415" s="46">
        <v>0.05</v>
      </c>
      <c r="D415" s="12">
        <f>'Базовые цены за единицу'!B46</f>
        <v>10420</v>
      </c>
      <c r="E415" s="12"/>
      <c r="F415" s="47">
        <f>'Базовые цены с учетом расхода'!B46</f>
        <v>521</v>
      </c>
      <c r="G415" s="47">
        <f>'Базовые цены с учетом расхода'!C46</f>
        <v>0</v>
      </c>
      <c r="H415" s="12">
        <f>'Базовые цены с учетом расхода'!D46</f>
        <v>0</v>
      </c>
      <c r="I415" s="14"/>
      <c r="J415" s="14">
        <f>'Базовые цены с учетом расхода'!I46</f>
        <v>0</v>
      </c>
      <c r="K415" s="2" t="s">
        <v>33</v>
      </c>
      <c r="L415" s="2" t="s">
        <v>34</v>
      </c>
      <c r="N415" s="47">
        <f>'Базовые цены с учетом расхода'!F46</f>
        <v>521</v>
      </c>
    </row>
    <row r="416" spans="1:14" ht="66" customHeight="1">
      <c r="A416" s="46"/>
      <c r="B416" s="46"/>
      <c r="C416" s="46"/>
      <c r="D416" s="13"/>
      <c r="E416" s="13"/>
      <c r="F416" s="47"/>
      <c r="G416" s="47"/>
      <c r="H416" s="13">
        <f>'Базовые цены с учетом расхода'!E46</f>
        <v>0</v>
      </c>
      <c r="J416" s="2">
        <f>'Базовые цены с учетом расхода'!K46</f>
        <v>0</v>
      </c>
      <c r="K416" s="2" t="s">
        <v>35</v>
      </c>
      <c r="L416" s="2" t="s">
        <v>36</v>
      </c>
      <c r="N416" s="47"/>
    </row>
    <row r="417" spans="2:12" ht="10.5" hidden="1">
      <c r="B417" s="15" t="s">
        <v>37</v>
      </c>
      <c r="C417" s="1">
        <v>0</v>
      </c>
      <c r="F417" s="16">
        <f>IF('Базовые цены с учетом расхода'!N46&gt;0,'Базовые цены с учетом расхода'!N46,IF('Базовые цены с учетом расхода'!N46&lt;0,'Базовые цены с учетом расхода'!N46,""))</f>
      </c>
      <c r="L417" s="5" t="s">
        <v>38</v>
      </c>
    </row>
    <row r="418" spans="2:12" ht="10.5" hidden="1">
      <c r="B418" s="15" t="s">
        <v>39</v>
      </c>
      <c r="F418" s="16">
        <f>IF('Базовые цены с учетом расхода'!N46&gt;0,'Базовые цены с учетом расхода'!N46,IF('Базовые цены с учетом расхода'!N46&lt;0,'Базовые цены с учетом расхода'!N46,""))</f>
      </c>
      <c r="L418" s="5" t="s">
        <v>40</v>
      </c>
    </row>
    <row r="419" spans="2:12" ht="10.5" hidden="1">
      <c r="B419" s="15" t="s">
        <v>41</v>
      </c>
      <c r="F419" s="16">
        <f>IF('Базовые цены с учетом расхода'!N46&gt;0,'Базовые цены с учетом расхода'!N46,IF('Базовые цены с учетом расхода'!N46&lt;0,'Базовые цены с учетом расхода'!N46,""))</f>
      </c>
      <c r="L419" s="5" t="s">
        <v>42</v>
      </c>
    </row>
    <row r="420" spans="2:12" ht="10.5" hidden="1">
      <c r="B420" s="15" t="s">
        <v>43</v>
      </c>
      <c r="C420" s="1">
        <v>0</v>
      </c>
      <c r="F420" s="16">
        <f>IF('Базовые цены с учетом расхода'!O46&gt;0,'Базовые цены с учетом расхода'!O46,IF('Базовые цены с учетом расхода'!O46&lt;0,'Базовые цены с учетом расхода'!O46,""))</f>
      </c>
      <c r="L420" s="5" t="s">
        <v>44</v>
      </c>
    </row>
    <row r="421" spans="2:12" ht="10.5" hidden="1">
      <c r="B421" s="15" t="s">
        <v>45</v>
      </c>
      <c r="F421" s="16">
        <f>IF('Базовые цены с учетом расхода'!O46&gt;0,'Базовые цены с учетом расхода'!O46,IF('Базовые цены с учетом расхода'!O46&lt;0,'Базовые цены с учетом расхода'!O46,""))</f>
      </c>
      <c r="L421" s="5" t="s">
        <v>46</v>
      </c>
    </row>
    <row r="422" spans="2:12" ht="10.5" hidden="1">
      <c r="B422" s="15" t="s">
        <v>47</v>
      </c>
      <c r="F422" s="16">
        <f>IF('Базовые цены с учетом расхода'!O46&gt;0,'Базовые цены с учетом расхода'!O46,IF('Базовые цены с учетом расхода'!O46&lt;0,'Базовые цены с учетом расхода'!O46,""))</f>
      </c>
      <c r="L422" s="5" t="s">
        <v>48</v>
      </c>
    </row>
    <row r="423" spans="1:10" ht="10.5">
      <c r="A423" s="17"/>
      <c r="B423" s="17"/>
      <c r="C423" s="17"/>
      <c r="D423" s="17"/>
      <c r="E423" s="17"/>
      <c r="F423" s="17"/>
      <c r="G423" s="17"/>
      <c r="H423" s="17"/>
      <c r="I423" s="17"/>
      <c r="J423" s="17"/>
    </row>
    <row r="424" spans="1:14" ht="10.5">
      <c r="A424" s="48" t="s">
        <v>130</v>
      </c>
      <c r="B424" s="49" t="s">
        <v>131</v>
      </c>
      <c r="C424" s="46">
        <v>0.02</v>
      </c>
      <c r="D424" s="12">
        <f>'Базовые цены за единицу'!B47</f>
        <v>2358.37</v>
      </c>
      <c r="E424" s="12"/>
      <c r="F424" s="47">
        <f>'Базовые цены с учетом расхода'!B47</f>
        <v>47.17</v>
      </c>
      <c r="G424" s="47">
        <f>'Базовые цены с учетом расхода'!C47</f>
        <v>47.17</v>
      </c>
      <c r="H424" s="12">
        <f>'Базовые цены с учетом расхода'!D47</f>
        <v>0</v>
      </c>
      <c r="I424" s="14">
        <v>257.184</v>
      </c>
      <c r="J424" s="14">
        <f>'Базовые цены с учетом расхода'!I47</f>
        <v>5.14368</v>
      </c>
      <c r="K424" s="2" t="s">
        <v>33</v>
      </c>
      <c r="L424" s="2" t="s">
        <v>34</v>
      </c>
      <c r="N424" s="47">
        <f>'Базовые цены с учетом расхода'!F47</f>
        <v>0</v>
      </c>
    </row>
    <row r="425" spans="1:14" ht="21.75" customHeight="1">
      <c r="A425" s="46"/>
      <c r="B425" s="46"/>
      <c r="C425" s="46"/>
      <c r="D425" s="13">
        <v>2358.37</v>
      </c>
      <c r="E425" s="13"/>
      <c r="F425" s="47"/>
      <c r="G425" s="47"/>
      <c r="H425" s="13">
        <f>'Базовые цены с учетом расхода'!E47</f>
        <v>0</v>
      </c>
      <c r="J425" s="2">
        <f>'Базовые цены с учетом расхода'!K47</f>
        <v>0</v>
      </c>
      <c r="K425" s="2" t="s">
        <v>35</v>
      </c>
      <c r="L425" s="2" t="s">
        <v>36</v>
      </c>
      <c r="N425" s="47"/>
    </row>
    <row r="426" spans="2:12" ht="10.5" hidden="1">
      <c r="B426" s="15" t="s">
        <v>37</v>
      </c>
      <c r="C426" s="1">
        <v>78</v>
      </c>
      <c r="F426" s="16">
        <f>IF('Базовые цены с учетом расхода'!N47&gt;0,'Базовые цены с учетом расхода'!N47,IF('Базовые цены с учетом расхода'!N47&lt;0,'Базовые цены с учетом расхода'!N47,""))</f>
        <v>36.79</v>
      </c>
      <c r="L426" s="5" t="s">
        <v>38</v>
      </c>
    </row>
    <row r="427" spans="2:12" ht="10.5" hidden="1">
      <c r="B427" s="15" t="s">
        <v>39</v>
      </c>
      <c r="F427" s="16">
        <f>IF('Базовые цены с учетом расхода'!N47&gt;0,'Базовые цены с учетом расхода'!N47,IF('Базовые цены с учетом расхода'!N47&lt;0,'Базовые цены с учетом расхода'!N47,""))</f>
        <v>36.79</v>
      </c>
      <c r="L427" s="5" t="s">
        <v>40</v>
      </c>
    </row>
    <row r="428" spans="2:12" ht="10.5" hidden="1">
      <c r="B428" s="15" t="s">
        <v>41</v>
      </c>
      <c r="F428" s="16">
        <f>IF('Базовые цены с учетом расхода'!N47&gt;0,'Базовые цены с учетом расхода'!N47,IF('Базовые цены с учетом расхода'!N47&lt;0,'Базовые цены с учетом расхода'!N47,""))</f>
        <v>36.79</v>
      </c>
      <c r="L428" s="5" t="s">
        <v>42</v>
      </c>
    </row>
    <row r="429" spans="2:12" ht="10.5" hidden="1">
      <c r="B429" s="15" t="s">
        <v>43</v>
      </c>
      <c r="C429" s="1">
        <v>50</v>
      </c>
      <c r="F429" s="16">
        <f>IF('Базовые цены с учетом расхода'!O47&gt;0,'Базовые цены с учетом расхода'!O47,IF('Базовые цены с учетом расхода'!O47&lt;0,'Базовые цены с учетом расхода'!O47,""))</f>
        <v>23.59</v>
      </c>
      <c r="L429" s="5" t="s">
        <v>44</v>
      </c>
    </row>
    <row r="430" spans="2:12" ht="10.5" hidden="1">
      <c r="B430" s="15" t="s">
        <v>45</v>
      </c>
      <c r="F430" s="16">
        <f>IF('Базовые цены с учетом расхода'!O47&gt;0,'Базовые цены с учетом расхода'!O47,IF('Базовые цены с учетом расхода'!O47&lt;0,'Базовые цены с учетом расхода'!O47,""))</f>
        <v>23.59</v>
      </c>
      <c r="L430" s="5" t="s">
        <v>46</v>
      </c>
    </row>
    <row r="431" spans="2:12" ht="10.5" hidden="1">
      <c r="B431" s="15" t="s">
        <v>47</v>
      </c>
      <c r="F431" s="16">
        <f>IF('Базовые цены с учетом расхода'!O47&gt;0,'Базовые цены с учетом расхода'!O47,IF('Базовые цены с учетом расхода'!O47&lt;0,'Базовые цены с учетом расхода'!O47,""))</f>
        <v>23.59</v>
      </c>
      <c r="L431" s="5" t="s">
        <v>48</v>
      </c>
    </row>
    <row r="432" spans="1:10" ht="10.5">
      <c r="A432" s="17"/>
      <c r="B432" s="17"/>
      <c r="C432" s="17"/>
      <c r="D432" s="17"/>
      <c r="E432" s="17"/>
      <c r="F432" s="17"/>
      <c r="G432" s="17"/>
      <c r="H432" s="17"/>
      <c r="I432" s="17"/>
      <c r="J432" s="17"/>
    </row>
    <row r="433" spans="1:14" ht="10.5">
      <c r="A433" s="48" t="s">
        <v>132</v>
      </c>
      <c r="B433" s="49" t="s">
        <v>133</v>
      </c>
      <c r="C433" s="46">
        <v>2.6</v>
      </c>
      <c r="D433" s="12">
        <f>'Базовые цены за единицу'!B48</f>
        <v>988.56</v>
      </c>
      <c r="E433" s="12">
        <v>37.31</v>
      </c>
      <c r="F433" s="47">
        <f>'Базовые цены с учетом расхода'!B48</f>
        <v>2570.26</v>
      </c>
      <c r="G433" s="47">
        <f>'Базовые цены с учетом расхода'!C48</f>
        <v>158.37</v>
      </c>
      <c r="H433" s="12">
        <f>'Базовые цены с учетом расхода'!D48</f>
        <v>97.01</v>
      </c>
      <c r="I433" s="14">
        <v>4.8576</v>
      </c>
      <c r="J433" s="14">
        <f>'Базовые цены с учетом расхода'!I48</f>
        <v>12.62976</v>
      </c>
      <c r="K433" s="2" t="s">
        <v>33</v>
      </c>
      <c r="L433" s="2" t="s">
        <v>34</v>
      </c>
      <c r="N433" s="47">
        <f>'Базовые цены с учетом расхода'!F48</f>
        <v>2314.88</v>
      </c>
    </row>
    <row r="434" spans="1:14" ht="109.5" customHeight="1">
      <c r="A434" s="46"/>
      <c r="B434" s="46"/>
      <c r="C434" s="46"/>
      <c r="D434" s="13">
        <v>60.91</v>
      </c>
      <c r="E434" s="13"/>
      <c r="F434" s="47"/>
      <c r="G434" s="47"/>
      <c r="H434" s="13">
        <f>'Базовые цены с учетом расхода'!E48</f>
        <v>0</v>
      </c>
      <c r="J434" s="2">
        <f>'Базовые цены с учетом расхода'!K48</f>
        <v>0</v>
      </c>
      <c r="K434" s="2" t="s">
        <v>35</v>
      </c>
      <c r="L434" s="2" t="s">
        <v>36</v>
      </c>
      <c r="N434" s="47"/>
    </row>
    <row r="435" spans="2:10" ht="10.5">
      <c r="B435" s="50" t="s">
        <v>403</v>
      </c>
      <c r="C435" s="50"/>
      <c r="D435" s="50"/>
      <c r="E435" s="50"/>
      <c r="F435" s="50"/>
      <c r="G435" s="50"/>
      <c r="H435" s="50"/>
      <c r="I435" s="50"/>
      <c r="J435" s="50"/>
    </row>
    <row r="436" spans="2:12" ht="10.5" hidden="1">
      <c r="B436" s="15" t="s">
        <v>37</v>
      </c>
      <c r="C436" s="1">
        <v>90</v>
      </c>
      <c r="F436" s="16">
        <f>IF('Базовые цены с учетом расхода'!N48&gt;0,'Базовые цены с учетом расхода'!N48,IF('Базовые цены с учетом расхода'!N48&lt;0,'Базовые цены с учетом расхода'!N48,""))</f>
        <v>142.53</v>
      </c>
      <c r="L436" s="5" t="s">
        <v>38</v>
      </c>
    </row>
    <row r="437" spans="2:12" ht="10.5" hidden="1">
      <c r="B437" s="15" t="s">
        <v>39</v>
      </c>
      <c r="F437" s="16">
        <f>IF('Базовые цены с учетом расхода'!N48&gt;0,'Базовые цены с учетом расхода'!N48,IF('Базовые цены с учетом расхода'!N48&lt;0,'Базовые цены с учетом расхода'!N48,""))</f>
        <v>142.53</v>
      </c>
      <c r="L437" s="5" t="s">
        <v>40</v>
      </c>
    </row>
    <row r="438" spans="2:12" ht="10.5" hidden="1">
      <c r="B438" s="15" t="s">
        <v>41</v>
      </c>
      <c r="F438" s="16">
        <f>IF('Базовые цены с учетом расхода'!N48&gt;0,'Базовые цены с учетом расхода'!N48,IF('Базовые цены с учетом расхода'!N48&lt;0,'Базовые цены с учетом расхода'!N48,""))</f>
        <v>142.53</v>
      </c>
      <c r="L438" s="5" t="s">
        <v>42</v>
      </c>
    </row>
    <row r="439" spans="2:12" ht="10.5" hidden="1">
      <c r="B439" s="15" t="s">
        <v>43</v>
      </c>
      <c r="C439" s="1">
        <v>60</v>
      </c>
      <c r="F439" s="16">
        <f>IF('Базовые цены с учетом расхода'!O48&gt;0,'Базовые цены с учетом расхода'!O48,IF('Базовые цены с учетом расхода'!O48&lt;0,'Базовые цены с учетом расхода'!O48,""))</f>
        <v>95.02</v>
      </c>
      <c r="L439" s="5" t="s">
        <v>44</v>
      </c>
    </row>
    <row r="440" spans="2:12" ht="10.5" hidden="1">
      <c r="B440" s="15" t="s">
        <v>45</v>
      </c>
      <c r="F440" s="16">
        <f>IF('Базовые цены с учетом расхода'!O48&gt;0,'Базовые цены с учетом расхода'!O48,IF('Базовые цены с учетом расхода'!O48&lt;0,'Базовые цены с учетом расхода'!O48,""))</f>
        <v>95.02</v>
      </c>
      <c r="L440" s="5" t="s">
        <v>46</v>
      </c>
    </row>
    <row r="441" spans="2:12" ht="10.5" hidden="1">
      <c r="B441" s="15" t="s">
        <v>47</v>
      </c>
      <c r="F441" s="16">
        <f>IF('Базовые цены с учетом расхода'!O48&gt;0,'Базовые цены с учетом расхода'!O48,IF('Базовые цены с учетом расхода'!O48&lt;0,'Базовые цены с учетом расхода'!O48,""))</f>
        <v>95.02</v>
      </c>
      <c r="L441" s="5" t="s">
        <v>48</v>
      </c>
    </row>
    <row r="442" spans="1:10" ht="10.5">
      <c r="A442" s="17"/>
      <c r="B442" s="17"/>
      <c r="C442" s="17"/>
      <c r="D442" s="17"/>
      <c r="E442" s="17"/>
      <c r="F442" s="17"/>
      <c r="G442" s="17"/>
      <c r="H442" s="17"/>
      <c r="I442" s="17"/>
      <c r="J442" s="17"/>
    </row>
    <row r="443" spans="1:14" ht="10.5">
      <c r="A443" s="48" t="s">
        <v>134</v>
      </c>
      <c r="B443" s="49" t="s">
        <v>135</v>
      </c>
      <c r="C443" s="46">
        <v>0.55</v>
      </c>
      <c r="D443" s="12">
        <f>'Базовые цены за единицу'!B49</f>
        <v>36.07</v>
      </c>
      <c r="E443" s="12"/>
      <c r="F443" s="47">
        <f>'Базовые цены с учетом расхода'!B49</f>
        <v>19.84</v>
      </c>
      <c r="G443" s="47">
        <f>'Базовые цены с учетом расхода'!C49</f>
        <v>0</v>
      </c>
      <c r="H443" s="12">
        <f>'Базовые цены с учетом расхода'!D49</f>
        <v>0</v>
      </c>
      <c r="I443" s="14"/>
      <c r="J443" s="14">
        <f>'Базовые цены с учетом расхода'!I49</f>
        <v>0</v>
      </c>
      <c r="K443" s="2" t="s">
        <v>33</v>
      </c>
      <c r="L443" s="2" t="s">
        <v>34</v>
      </c>
      <c r="N443" s="47">
        <f>'Базовые цены с учетом расхода'!F49</f>
        <v>19.84</v>
      </c>
    </row>
    <row r="444" spans="1:14" ht="43.5" customHeight="1">
      <c r="A444" s="46"/>
      <c r="B444" s="46"/>
      <c r="C444" s="46"/>
      <c r="D444" s="13"/>
      <c r="E444" s="13"/>
      <c r="F444" s="47"/>
      <c r="G444" s="47"/>
      <c r="H444" s="13">
        <f>'Базовые цены с учетом расхода'!E49</f>
        <v>0</v>
      </c>
      <c r="J444" s="2">
        <f>'Базовые цены с учетом расхода'!K49</f>
        <v>0</v>
      </c>
      <c r="K444" s="2" t="s">
        <v>35</v>
      </c>
      <c r="L444" s="2" t="s">
        <v>36</v>
      </c>
      <c r="N444" s="47"/>
    </row>
    <row r="445" spans="2:12" ht="10.5" hidden="1">
      <c r="B445" s="15" t="s">
        <v>37</v>
      </c>
      <c r="C445" s="1">
        <v>0</v>
      </c>
      <c r="F445" s="16">
        <f>IF('Базовые цены с учетом расхода'!N49&gt;0,'Базовые цены с учетом расхода'!N49,IF('Базовые цены с учетом расхода'!N49&lt;0,'Базовые цены с учетом расхода'!N49,""))</f>
      </c>
      <c r="L445" s="5" t="s">
        <v>38</v>
      </c>
    </row>
    <row r="446" spans="2:12" ht="10.5" hidden="1">
      <c r="B446" s="15" t="s">
        <v>39</v>
      </c>
      <c r="F446" s="16">
        <f>IF('Базовые цены с учетом расхода'!N49&gt;0,'Базовые цены с учетом расхода'!N49,IF('Базовые цены с учетом расхода'!N49&lt;0,'Базовые цены с учетом расхода'!N49,""))</f>
      </c>
      <c r="L446" s="5" t="s">
        <v>40</v>
      </c>
    </row>
    <row r="447" spans="2:12" ht="10.5" hidden="1">
      <c r="B447" s="15" t="s">
        <v>41</v>
      </c>
      <c r="F447" s="16">
        <f>IF('Базовые цены с учетом расхода'!N49&gt;0,'Базовые цены с учетом расхода'!N49,IF('Базовые цены с учетом расхода'!N49&lt;0,'Базовые цены с учетом расхода'!N49,""))</f>
      </c>
      <c r="L447" s="5" t="s">
        <v>42</v>
      </c>
    </row>
    <row r="448" spans="2:12" ht="10.5" hidden="1">
      <c r="B448" s="15" t="s">
        <v>43</v>
      </c>
      <c r="C448" s="1">
        <v>0</v>
      </c>
      <c r="F448" s="16">
        <f>IF('Базовые цены с учетом расхода'!O49&gt;0,'Базовые цены с учетом расхода'!O49,IF('Базовые цены с учетом расхода'!O49&lt;0,'Базовые цены с учетом расхода'!O49,""))</f>
      </c>
      <c r="L448" s="5" t="s">
        <v>44</v>
      </c>
    </row>
    <row r="449" spans="2:12" ht="10.5" hidden="1">
      <c r="B449" s="15" t="s">
        <v>45</v>
      </c>
      <c r="F449" s="16">
        <f>IF('Базовые цены с учетом расхода'!O49&gt;0,'Базовые цены с учетом расхода'!O49,IF('Базовые цены с учетом расхода'!O49&lt;0,'Базовые цены с учетом расхода'!O49,""))</f>
      </c>
      <c r="L449" s="5" t="s">
        <v>46</v>
      </c>
    </row>
    <row r="450" spans="2:12" ht="10.5" hidden="1">
      <c r="B450" s="15" t="s">
        <v>47</v>
      </c>
      <c r="F450" s="16">
        <f>IF('Базовые цены с учетом расхода'!O49&gt;0,'Базовые цены с учетом расхода'!O49,IF('Базовые цены с учетом расхода'!O49&lt;0,'Базовые цены с учетом расхода'!O49,""))</f>
      </c>
      <c r="L450" s="5" t="s">
        <v>48</v>
      </c>
    </row>
    <row r="451" spans="1:10" ht="10.5">
      <c r="A451" s="17"/>
      <c r="B451" s="17"/>
      <c r="C451" s="17"/>
      <c r="D451" s="17"/>
      <c r="E451" s="17"/>
      <c r="F451" s="17"/>
      <c r="G451" s="17"/>
      <c r="H451" s="17"/>
      <c r="I451" s="17"/>
      <c r="J451" s="17"/>
    </row>
    <row r="452" spans="1:14" ht="10.5">
      <c r="A452" s="48" t="s">
        <v>136</v>
      </c>
      <c r="B452" s="49" t="s">
        <v>137</v>
      </c>
      <c r="C452" s="46">
        <v>26.4</v>
      </c>
      <c r="D452" s="12">
        <f>'Базовые цены за единицу'!B50</f>
        <v>22.16</v>
      </c>
      <c r="E452" s="12"/>
      <c r="F452" s="47">
        <f>'Базовые цены с учетом расхода'!B50</f>
        <v>585.02</v>
      </c>
      <c r="G452" s="47">
        <f>'Базовые цены с учетом расхода'!C50</f>
        <v>0</v>
      </c>
      <c r="H452" s="12">
        <f>'Базовые цены с учетом расхода'!D50</f>
        <v>0</v>
      </c>
      <c r="I452" s="14"/>
      <c r="J452" s="14">
        <f>'Базовые цены с учетом расхода'!I50</f>
        <v>0</v>
      </c>
      <c r="K452" s="2" t="s">
        <v>33</v>
      </c>
      <c r="L452" s="2" t="s">
        <v>34</v>
      </c>
      <c r="N452" s="47">
        <f>'Базовые цены с учетом расхода'!F50</f>
        <v>585.02</v>
      </c>
    </row>
    <row r="453" spans="1:14" ht="43.5" customHeight="1">
      <c r="A453" s="46"/>
      <c r="B453" s="46"/>
      <c r="C453" s="46"/>
      <c r="D453" s="13"/>
      <c r="E453" s="13"/>
      <c r="F453" s="47"/>
      <c r="G453" s="47"/>
      <c r="H453" s="13">
        <f>'Базовые цены с учетом расхода'!E50</f>
        <v>0</v>
      </c>
      <c r="J453" s="2">
        <f>'Базовые цены с учетом расхода'!K50</f>
        <v>0</v>
      </c>
      <c r="K453" s="2" t="s">
        <v>35</v>
      </c>
      <c r="L453" s="2" t="s">
        <v>36</v>
      </c>
      <c r="N453" s="47"/>
    </row>
    <row r="454" spans="2:12" ht="10.5" hidden="1">
      <c r="B454" s="15" t="s">
        <v>37</v>
      </c>
      <c r="C454" s="1">
        <v>0</v>
      </c>
      <c r="F454" s="16">
        <f>IF('Базовые цены с учетом расхода'!N50&gt;0,'Базовые цены с учетом расхода'!N50,IF('Базовые цены с учетом расхода'!N50&lt;0,'Базовые цены с учетом расхода'!N50,""))</f>
      </c>
      <c r="L454" s="5" t="s">
        <v>38</v>
      </c>
    </row>
    <row r="455" spans="2:12" ht="10.5" hidden="1">
      <c r="B455" s="15" t="s">
        <v>39</v>
      </c>
      <c r="F455" s="16">
        <f>IF('Базовые цены с учетом расхода'!N50&gt;0,'Базовые цены с учетом расхода'!N50,IF('Базовые цены с учетом расхода'!N50&lt;0,'Базовые цены с учетом расхода'!N50,""))</f>
      </c>
      <c r="L455" s="5" t="s">
        <v>40</v>
      </c>
    </row>
    <row r="456" spans="2:12" ht="10.5" hidden="1">
      <c r="B456" s="15" t="s">
        <v>41</v>
      </c>
      <c r="F456" s="16">
        <f>IF('Базовые цены с учетом расхода'!N50&gt;0,'Базовые цены с учетом расхода'!N50,IF('Базовые цены с учетом расхода'!N50&lt;0,'Базовые цены с учетом расхода'!N50,""))</f>
      </c>
      <c r="L456" s="5" t="s">
        <v>42</v>
      </c>
    </row>
    <row r="457" spans="2:12" ht="10.5" hidden="1">
      <c r="B457" s="15" t="s">
        <v>43</v>
      </c>
      <c r="C457" s="1">
        <v>0</v>
      </c>
      <c r="F457" s="16">
        <f>IF('Базовые цены с учетом расхода'!O50&gt;0,'Базовые цены с учетом расхода'!O50,IF('Базовые цены с учетом расхода'!O50&lt;0,'Базовые цены с учетом расхода'!O50,""))</f>
      </c>
      <c r="L457" s="5" t="s">
        <v>44</v>
      </c>
    </row>
    <row r="458" spans="2:12" ht="10.5" hidden="1">
      <c r="B458" s="15" t="s">
        <v>45</v>
      </c>
      <c r="F458" s="16">
        <f>IF('Базовые цены с учетом расхода'!O50&gt;0,'Базовые цены с учетом расхода'!O50,IF('Базовые цены с учетом расхода'!O50&lt;0,'Базовые цены с учетом расхода'!O50,""))</f>
      </c>
      <c r="L458" s="5" t="s">
        <v>46</v>
      </c>
    </row>
    <row r="459" spans="2:12" ht="10.5" hidden="1">
      <c r="B459" s="15" t="s">
        <v>47</v>
      </c>
      <c r="F459" s="16">
        <f>IF('Базовые цены с учетом расхода'!O50&gt;0,'Базовые цены с учетом расхода'!O50,IF('Базовые цены с учетом расхода'!O50&lt;0,'Базовые цены с учетом расхода'!O50,""))</f>
      </c>
      <c r="L459" s="5" t="s">
        <v>48</v>
      </c>
    </row>
    <row r="460" spans="1:10" ht="10.5">
      <c r="A460" s="17"/>
      <c r="B460" s="17"/>
      <c r="C460" s="17"/>
      <c r="D460" s="17"/>
      <c r="E460" s="17"/>
      <c r="F460" s="17"/>
      <c r="G460" s="17"/>
      <c r="H460" s="17"/>
      <c r="I460" s="17"/>
      <c r="J460" s="17"/>
    </row>
    <row r="461" spans="1:14" ht="10.5">
      <c r="A461" s="48" t="s">
        <v>138</v>
      </c>
      <c r="B461" s="49" t="s">
        <v>139</v>
      </c>
      <c r="C461" s="46">
        <v>1.1</v>
      </c>
      <c r="D461" s="12">
        <f>'Базовые цены за единицу'!B51</f>
        <v>18.79</v>
      </c>
      <c r="E461" s="12"/>
      <c r="F461" s="47">
        <f>'Базовые цены с учетом расхода'!B51</f>
        <v>20.67</v>
      </c>
      <c r="G461" s="47">
        <f>'Базовые цены с учетом расхода'!C51</f>
        <v>0</v>
      </c>
      <c r="H461" s="12">
        <f>'Базовые цены с учетом расхода'!D51</f>
        <v>0</v>
      </c>
      <c r="I461" s="14"/>
      <c r="J461" s="14">
        <f>'Базовые цены с учетом расхода'!I51</f>
        <v>0</v>
      </c>
      <c r="K461" s="2" t="s">
        <v>33</v>
      </c>
      <c r="L461" s="2" t="s">
        <v>34</v>
      </c>
      <c r="N461" s="47">
        <f>'Базовые цены с учетом расхода'!F51</f>
        <v>20.67</v>
      </c>
    </row>
    <row r="462" spans="1:14" ht="43.5" customHeight="1">
      <c r="A462" s="46"/>
      <c r="B462" s="46"/>
      <c r="C462" s="46"/>
      <c r="D462" s="13"/>
      <c r="E462" s="13"/>
      <c r="F462" s="47"/>
      <c r="G462" s="47"/>
      <c r="H462" s="13">
        <f>'Базовые цены с учетом расхода'!E51</f>
        <v>0</v>
      </c>
      <c r="J462" s="2">
        <f>'Базовые цены с учетом расхода'!K51</f>
        <v>0</v>
      </c>
      <c r="K462" s="2" t="s">
        <v>35</v>
      </c>
      <c r="L462" s="2" t="s">
        <v>36</v>
      </c>
      <c r="N462" s="47"/>
    </row>
    <row r="463" spans="2:12" ht="10.5" hidden="1">
      <c r="B463" s="15" t="s">
        <v>37</v>
      </c>
      <c r="C463" s="1">
        <v>0</v>
      </c>
      <c r="F463" s="16">
        <f>IF('Базовые цены с учетом расхода'!N51&gt;0,'Базовые цены с учетом расхода'!N51,IF('Базовые цены с учетом расхода'!N51&lt;0,'Базовые цены с учетом расхода'!N51,""))</f>
      </c>
      <c r="L463" s="5" t="s">
        <v>38</v>
      </c>
    </row>
    <row r="464" spans="2:12" ht="10.5" hidden="1">
      <c r="B464" s="15" t="s">
        <v>39</v>
      </c>
      <c r="F464" s="16">
        <f>IF('Базовые цены с учетом расхода'!N51&gt;0,'Базовые цены с учетом расхода'!N51,IF('Базовые цены с учетом расхода'!N51&lt;0,'Базовые цены с учетом расхода'!N51,""))</f>
      </c>
      <c r="L464" s="5" t="s">
        <v>40</v>
      </c>
    </row>
    <row r="465" spans="2:12" ht="10.5" hidden="1">
      <c r="B465" s="15" t="s">
        <v>41</v>
      </c>
      <c r="F465" s="16">
        <f>IF('Базовые цены с учетом расхода'!N51&gt;0,'Базовые цены с учетом расхода'!N51,IF('Базовые цены с учетом расхода'!N51&lt;0,'Базовые цены с учетом расхода'!N51,""))</f>
      </c>
      <c r="L465" s="5" t="s">
        <v>42</v>
      </c>
    </row>
    <row r="466" spans="2:12" ht="10.5" hidden="1">
      <c r="B466" s="15" t="s">
        <v>43</v>
      </c>
      <c r="C466" s="1">
        <v>0</v>
      </c>
      <c r="F466" s="16">
        <f>IF('Базовые цены с учетом расхода'!O51&gt;0,'Базовые цены с учетом расхода'!O51,IF('Базовые цены с учетом расхода'!O51&lt;0,'Базовые цены с учетом расхода'!O51,""))</f>
      </c>
      <c r="L466" s="5" t="s">
        <v>44</v>
      </c>
    </row>
    <row r="467" spans="2:12" ht="10.5" hidden="1">
      <c r="B467" s="15" t="s">
        <v>45</v>
      </c>
      <c r="F467" s="16">
        <f>IF('Базовые цены с учетом расхода'!O51&gt;0,'Базовые цены с учетом расхода'!O51,IF('Базовые цены с учетом расхода'!O51&lt;0,'Базовые цены с учетом расхода'!O51,""))</f>
      </c>
      <c r="L467" s="5" t="s">
        <v>46</v>
      </c>
    </row>
    <row r="468" spans="2:12" ht="10.5" hidden="1">
      <c r="B468" s="15" t="s">
        <v>47</v>
      </c>
      <c r="F468" s="16">
        <f>IF('Базовые цены с учетом расхода'!O51&gt;0,'Базовые цены с учетом расхода'!O51,IF('Базовые цены с учетом расхода'!O51&lt;0,'Базовые цены с учетом расхода'!O51,""))</f>
      </c>
      <c r="L468" s="5" t="s">
        <v>48</v>
      </c>
    </row>
    <row r="469" spans="1:10" ht="10.5">
      <c r="A469" s="17"/>
      <c r="B469" s="17"/>
      <c r="C469" s="17"/>
      <c r="D469" s="17"/>
      <c r="E469" s="17"/>
      <c r="F469" s="17"/>
      <c r="G469" s="17"/>
      <c r="H469" s="17"/>
      <c r="I469" s="17"/>
      <c r="J469" s="17"/>
    </row>
    <row r="470" spans="1:14" ht="10.5">
      <c r="A470" s="48" t="s">
        <v>140</v>
      </c>
      <c r="B470" s="49" t="s">
        <v>141</v>
      </c>
      <c r="C470" s="46">
        <v>0.55</v>
      </c>
      <c r="D470" s="12">
        <f>'Базовые цены за единицу'!B52</f>
        <v>14.5</v>
      </c>
      <c r="E470" s="12"/>
      <c r="F470" s="47">
        <f>'Базовые цены с учетом расхода'!B52</f>
        <v>7.98</v>
      </c>
      <c r="G470" s="47">
        <f>'Базовые цены с учетом расхода'!C52</f>
        <v>0</v>
      </c>
      <c r="H470" s="12">
        <f>'Базовые цены с учетом расхода'!D52</f>
        <v>0</v>
      </c>
      <c r="I470" s="14"/>
      <c r="J470" s="14">
        <f>'Базовые цены с учетом расхода'!I52</f>
        <v>0</v>
      </c>
      <c r="K470" s="2" t="s">
        <v>33</v>
      </c>
      <c r="L470" s="2" t="s">
        <v>34</v>
      </c>
      <c r="N470" s="47">
        <f>'Базовые цены с учетом расхода'!F52</f>
        <v>7.98</v>
      </c>
    </row>
    <row r="471" spans="1:14" ht="43.5" customHeight="1">
      <c r="A471" s="46"/>
      <c r="B471" s="46"/>
      <c r="C471" s="46"/>
      <c r="D471" s="13"/>
      <c r="E471" s="13"/>
      <c r="F471" s="47"/>
      <c r="G471" s="47"/>
      <c r="H471" s="13">
        <f>'Базовые цены с учетом расхода'!E52</f>
        <v>0</v>
      </c>
      <c r="J471" s="2">
        <f>'Базовые цены с учетом расхода'!K52</f>
        <v>0</v>
      </c>
      <c r="K471" s="2" t="s">
        <v>35</v>
      </c>
      <c r="L471" s="2" t="s">
        <v>36</v>
      </c>
      <c r="N471" s="47"/>
    </row>
    <row r="472" spans="2:12" ht="10.5" hidden="1">
      <c r="B472" s="15" t="s">
        <v>37</v>
      </c>
      <c r="C472" s="1">
        <v>0</v>
      </c>
      <c r="F472" s="16">
        <f>IF('Базовые цены с учетом расхода'!N52&gt;0,'Базовые цены с учетом расхода'!N52,IF('Базовые цены с учетом расхода'!N52&lt;0,'Базовые цены с учетом расхода'!N52,""))</f>
      </c>
      <c r="L472" s="5" t="s">
        <v>38</v>
      </c>
    </row>
    <row r="473" spans="2:12" ht="10.5" hidden="1">
      <c r="B473" s="15" t="s">
        <v>39</v>
      </c>
      <c r="F473" s="16">
        <f>IF('Базовые цены с учетом расхода'!N52&gt;0,'Базовые цены с учетом расхода'!N52,IF('Базовые цены с учетом расхода'!N52&lt;0,'Базовые цены с учетом расхода'!N52,""))</f>
      </c>
      <c r="L473" s="5" t="s">
        <v>40</v>
      </c>
    </row>
    <row r="474" spans="2:12" ht="10.5" hidden="1">
      <c r="B474" s="15" t="s">
        <v>41</v>
      </c>
      <c r="F474" s="16">
        <f>IF('Базовые цены с учетом расхода'!N52&gt;0,'Базовые цены с учетом расхода'!N52,IF('Базовые цены с учетом расхода'!N52&lt;0,'Базовые цены с учетом расхода'!N52,""))</f>
      </c>
      <c r="L474" s="5" t="s">
        <v>42</v>
      </c>
    </row>
    <row r="475" spans="2:12" ht="10.5" hidden="1">
      <c r="B475" s="15" t="s">
        <v>43</v>
      </c>
      <c r="C475" s="1">
        <v>0</v>
      </c>
      <c r="F475" s="16">
        <f>IF('Базовые цены с учетом расхода'!O52&gt;0,'Базовые цены с учетом расхода'!O52,IF('Базовые цены с учетом расхода'!O52&lt;0,'Базовые цены с учетом расхода'!O52,""))</f>
      </c>
      <c r="L475" s="5" t="s">
        <v>44</v>
      </c>
    </row>
    <row r="476" spans="2:12" ht="10.5" hidden="1">
      <c r="B476" s="15" t="s">
        <v>45</v>
      </c>
      <c r="F476" s="16">
        <f>IF('Базовые цены с учетом расхода'!O52&gt;0,'Базовые цены с учетом расхода'!O52,IF('Базовые цены с учетом расхода'!O52&lt;0,'Базовые цены с учетом расхода'!O52,""))</f>
      </c>
      <c r="L476" s="5" t="s">
        <v>46</v>
      </c>
    </row>
    <row r="477" spans="2:12" ht="10.5" hidden="1">
      <c r="B477" s="15" t="s">
        <v>47</v>
      </c>
      <c r="F477" s="16">
        <f>IF('Базовые цены с учетом расхода'!O52&gt;0,'Базовые цены с учетом расхода'!O52,IF('Базовые цены с учетом расхода'!O52&lt;0,'Базовые цены с учетом расхода'!O52,""))</f>
      </c>
      <c r="L477" s="5" t="s">
        <v>48</v>
      </c>
    </row>
    <row r="478" spans="1:10" ht="10.5">
      <c r="A478" s="17"/>
      <c r="B478" s="17"/>
      <c r="C478" s="17"/>
      <c r="D478" s="17"/>
      <c r="E478" s="17"/>
      <c r="F478" s="17"/>
      <c r="G478" s="17"/>
      <c r="H478" s="17"/>
      <c r="I478" s="17"/>
      <c r="J478" s="17"/>
    </row>
    <row r="479" spans="2:18" ht="10.5">
      <c r="B479" s="9" t="s">
        <v>142</v>
      </c>
      <c r="E479" s="45"/>
      <c r="F479" s="44">
        <f>'Базовые концовки'!F7</f>
        <v>72374.09</v>
      </c>
      <c r="G479" s="44">
        <f>'Базовые концовки'!G7</f>
        <v>2207.79</v>
      </c>
      <c r="H479" s="21">
        <f>'Базовые концовки'!H7</f>
        <v>1269.03</v>
      </c>
      <c r="I479" s="46"/>
      <c r="J479" s="22">
        <f>'Базовые концовки'!J7</f>
        <v>185.9716984</v>
      </c>
      <c r="N479" s="44">
        <f>'Базовые концовки'!L7</f>
        <v>68897.27</v>
      </c>
      <c r="R479" s="44">
        <f>'Базовые концовки'!M7</f>
        <v>0</v>
      </c>
    </row>
    <row r="480" spans="5:18" ht="10.5">
      <c r="E480" s="45"/>
      <c r="F480" s="44"/>
      <c r="G480" s="44"/>
      <c r="H480" s="20">
        <f>'Базовые концовки'!I7</f>
        <v>74.49</v>
      </c>
      <c r="I480" s="46"/>
      <c r="J480" s="8">
        <f>'Базовые концовки'!K7</f>
        <v>4.60358</v>
      </c>
      <c r="N480" s="44"/>
      <c r="R480" s="44"/>
    </row>
    <row r="481" spans="2:18" ht="10.5">
      <c r="B481" s="9" t="s">
        <v>143</v>
      </c>
      <c r="E481" s="19"/>
      <c r="F481" s="20">
        <f>'Базовые концовки'!F8</f>
        <v>4867.61</v>
      </c>
      <c r="G481" s="20">
        <f>'Базовые концовки'!G8</f>
        <v>0</v>
      </c>
      <c r="H481" s="20">
        <f>'Базовые концовки'!H8</f>
        <v>0</v>
      </c>
      <c r="J481" s="8">
        <f>'Базовые концовки'!J8</f>
        <v>0</v>
      </c>
      <c r="N481" s="20">
        <f>'Базовые концовки'!L8</f>
        <v>4867.61</v>
      </c>
      <c r="R481" s="20">
        <f>'Базовые концовки'!M8</f>
        <v>0</v>
      </c>
    </row>
    <row r="482" spans="2:18" ht="10.5" hidden="1">
      <c r="B482" s="9" t="s">
        <v>144</v>
      </c>
      <c r="E482" s="19"/>
      <c r="F482" s="20">
        <f>'Базовые концовки'!F9</f>
        <v>0</v>
      </c>
      <c r="G482" s="20"/>
      <c r="H482" s="20"/>
      <c r="J482" s="8"/>
      <c r="N482" s="20"/>
      <c r="R482" s="20"/>
    </row>
    <row r="483" spans="2:18" ht="10.5" hidden="1">
      <c r="B483" s="9" t="s">
        <v>145</v>
      </c>
      <c r="E483" s="19"/>
      <c r="F483" s="20">
        <f>'Базовые концовки'!F10</f>
        <v>0</v>
      </c>
      <c r="G483" s="20"/>
      <c r="H483" s="20"/>
      <c r="J483" s="8"/>
      <c r="N483" s="20"/>
      <c r="R483" s="20"/>
    </row>
    <row r="484" spans="2:18" ht="10.5" hidden="1">
      <c r="B484" s="9" t="s">
        <v>146</v>
      </c>
      <c r="E484" s="19"/>
      <c r="F484" s="20">
        <f>'Базовые концовки'!F11</f>
        <v>0</v>
      </c>
      <c r="G484" s="20"/>
      <c r="H484" s="20"/>
      <c r="J484" s="8"/>
      <c r="N484" s="20"/>
      <c r="R484" s="20"/>
    </row>
    <row r="485" spans="2:18" ht="10.5" hidden="1">
      <c r="B485" s="9" t="s">
        <v>147</v>
      </c>
      <c r="E485" s="19"/>
      <c r="F485" s="20">
        <f>'Базовые концовки'!F12</f>
        <v>0</v>
      </c>
      <c r="G485" s="20"/>
      <c r="H485" s="20"/>
      <c r="J485" s="8"/>
      <c r="N485" s="20"/>
      <c r="R485" s="20"/>
    </row>
    <row r="486" spans="2:18" ht="10.5" hidden="1">
      <c r="B486" s="9" t="s">
        <v>148</v>
      </c>
      <c r="E486" s="19"/>
      <c r="F486" s="20">
        <f>'Базовые концовки'!F13</f>
        <v>0</v>
      </c>
      <c r="G486" s="20"/>
      <c r="H486" s="20"/>
      <c r="J486" s="8"/>
      <c r="N486" s="20"/>
      <c r="R486" s="20"/>
    </row>
    <row r="487" spans="2:18" ht="10.5" hidden="1">
      <c r="B487" s="9" t="s">
        <v>149</v>
      </c>
      <c r="E487" s="19"/>
      <c r="F487" s="20">
        <f>'Базовые концовки'!F14</f>
        <v>0</v>
      </c>
      <c r="G487" s="20"/>
      <c r="H487" s="20"/>
      <c r="J487" s="8"/>
      <c r="N487" s="20"/>
      <c r="R487" s="20"/>
    </row>
    <row r="488" spans="2:18" ht="10.5" hidden="1">
      <c r="B488" s="9" t="s">
        <v>150</v>
      </c>
      <c r="E488" s="19"/>
      <c r="F488" s="20">
        <f>'Базовые концовки'!F15</f>
        <v>0</v>
      </c>
      <c r="G488" s="20"/>
      <c r="H488" s="20"/>
      <c r="J488" s="8"/>
      <c r="N488" s="20"/>
      <c r="R488" s="20"/>
    </row>
    <row r="489" spans="2:18" ht="10.5" hidden="1">
      <c r="B489" s="9" t="s">
        <v>151</v>
      </c>
      <c r="E489" s="19"/>
      <c r="F489" s="20">
        <f>'Базовые концовки'!F16</f>
        <v>0</v>
      </c>
      <c r="G489" s="20"/>
      <c r="H489" s="20"/>
      <c r="J489" s="8"/>
      <c r="N489" s="20"/>
      <c r="R489" s="20"/>
    </row>
    <row r="490" spans="2:18" ht="10.5">
      <c r="B490" s="9" t="s">
        <v>152</v>
      </c>
      <c r="E490" s="19"/>
      <c r="F490" s="20">
        <f>'Базовые концовки'!F17</f>
        <v>4867.61</v>
      </c>
      <c r="G490" s="20"/>
      <c r="H490" s="20"/>
      <c r="J490" s="8"/>
      <c r="N490" s="20"/>
      <c r="R490" s="20"/>
    </row>
    <row r="491" spans="2:18" ht="10.5">
      <c r="B491" s="9" t="s">
        <v>153</v>
      </c>
      <c r="E491" s="19"/>
      <c r="F491" s="20">
        <f>'Базовые концовки'!F18</f>
        <v>1323.76</v>
      </c>
      <c r="G491" s="20">
        <f>'Базовые концовки'!G18</f>
        <v>230.29</v>
      </c>
      <c r="H491" s="20">
        <f>'Базовые концовки'!H18</f>
        <v>82.56</v>
      </c>
      <c r="J491" s="8">
        <f>'Базовые концовки'!J18</f>
        <v>18.7368</v>
      </c>
      <c r="N491" s="20">
        <f>'Базовые концовки'!L18</f>
        <v>1010.91</v>
      </c>
      <c r="R491" s="20">
        <f>'Базовые концовки'!M18</f>
        <v>0</v>
      </c>
    </row>
    <row r="492" spans="2:18" ht="10.5" hidden="1">
      <c r="B492" s="9" t="s">
        <v>154</v>
      </c>
      <c r="E492" s="19"/>
      <c r="F492" s="20"/>
      <c r="G492" s="20"/>
      <c r="H492" s="20"/>
      <c r="J492" s="8"/>
      <c r="N492" s="20"/>
      <c r="R492" s="20"/>
    </row>
    <row r="493" spans="2:18" ht="10.5" hidden="1">
      <c r="B493" s="9" t="s">
        <v>155</v>
      </c>
      <c r="E493" s="19"/>
      <c r="F493" s="20"/>
      <c r="G493" s="20">
        <f>'Базовые концовки'!G20</f>
        <v>0</v>
      </c>
      <c r="H493" s="20"/>
      <c r="J493" s="8"/>
      <c r="N493" s="20"/>
      <c r="R493" s="20"/>
    </row>
    <row r="494" spans="2:18" ht="10.5" hidden="1">
      <c r="B494" s="9" t="s">
        <v>156</v>
      </c>
      <c r="E494" s="19"/>
      <c r="F494" s="20">
        <f>'Базовые концовки'!F21</f>
        <v>0</v>
      </c>
      <c r="G494" s="20"/>
      <c r="H494" s="20"/>
      <c r="J494" s="8"/>
      <c r="N494" s="20"/>
      <c r="R494" s="20"/>
    </row>
    <row r="495" spans="2:18" ht="10.5">
      <c r="B495" s="9" t="s">
        <v>157</v>
      </c>
      <c r="E495" s="19"/>
      <c r="F495" s="20">
        <f>'Базовые концовки'!F22</f>
        <v>356</v>
      </c>
      <c r="G495" s="20"/>
      <c r="H495" s="20"/>
      <c r="J495" s="8"/>
      <c r="N495" s="20"/>
      <c r="R495" s="20"/>
    </row>
    <row r="496" spans="2:18" ht="10.5" hidden="1">
      <c r="B496" s="9" t="s">
        <v>158</v>
      </c>
      <c r="E496" s="19"/>
      <c r="F496" s="20">
        <f>'Базовые концовки'!F23</f>
        <v>0</v>
      </c>
      <c r="G496" s="20"/>
      <c r="H496" s="20"/>
      <c r="J496" s="8"/>
      <c r="N496" s="20"/>
      <c r="R496" s="20"/>
    </row>
    <row r="497" spans="2:18" ht="10.5">
      <c r="B497" s="9" t="s">
        <v>159</v>
      </c>
      <c r="E497" s="19"/>
      <c r="F497" s="20">
        <f>'Базовые концовки'!F24</f>
        <v>184.23</v>
      </c>
      <c r="G497" s="20"/>
      <c r="H497" s="20"/>
      <c r="J497" s="8"/>
      <c r="N497" s="20"/>
      <c r="R497" s="20"/>
    </row>
    <row r="498" spans="2:18" ht="10.5">
      <c r="B498" s="9" t="s">
        <v>160</v>
      </c>
      <c r="E498" s="19"/>
      <c r="F498" s="20">
        <f>'Базовые концовки'!F25</f>
        <v>138.17</v>
      </c>
      <c r="G498" s="20"/>
      <c r="H498" s="20"/>
      <c r="J498" s="8"/>
      <c r="N498" s="20"/>
      <c r="R498" s="20"/>
    </row>
    <row r="499" spans="2:18" ht="10.5" hidden="1">
      <c r="B499" s="9" t="s">
        <v>151</v>
      </c>
      <c r="E499" s="19"/>
      <c r="F499" s="20">
        <f>'Базовые концовки'!F26</f>
        <v>0</v>
      </c>
      <c r="G499" s="20"/>
      <c r="H499" s="20"/>
      <c r="J499" s="8"/>
      <c r="N499" s="20"/>
      <c r="R499" s="20"/>
    </row>
    <row r="500" spans="2:18" ht="10.5">
      <c r="B500" s="9" t="s">
        <v>161</v>
      </c>
      <c r="E500" s="19"/>
      <c r="F500" s="20">
        <f>'Базовые концовки'!F27</f>
        <v>1646.16</v>
      </c>
      <c r="G500" s="20"/>
      <c r="H500" s="20"/>
      <c r="J500" s="8"/>
      <c r="N500" s="20"/>
      <c r="R500" s="20"/>
    </row>
    <row r="501" spans="2:18" ht="10.5">
      <c r="B501" s="9" t="s">
        <v>162</v>
      </c>
      <c r="E501" s="45"/>
      <c r="F501" s="44">
        <f>'Базовые концовки'!F28</f>
        <v>14064.99</v>
      </c>
      <c r="G501" s="44">
        <f>'Базовые концовки'!G28</f>
        <v>371.01</v>
      </c>
      <c r="H501" s="21">
        <f>'Базовые концовки'!H28</f>
        <v>544.16</v>
      </c>
      <c r="I501" s="46"/>
      <c r="J501" s="22">
        <f>'Базовые концовки'!J28</f>
        <v>30.046194</v>
      </c>
      <c r="N501" s="44">
        <f>'Базовые концовки'!L28</f>
        <v>13149.82</v>
      </c>
      <c r="R501" s="44">
        <f>'Базовые концовки'!M28</f>
        <v>0</v>
      </c>
    </row>
    <row r="502" spans="5:18" ht="10.5">
      <c r="E502" s="45"/>
      <c r="F502" s="44"/>
      <c r="G502" s="44"/>
      <c r="H502" s="20">
        <f>'Базовые концовки'!I28</f>
        <v>51.94</v>
      </c>
      <c r="I502" s="46"/>
      <c r="J502" s="8">
        <f>'Базовые концовки'!K28</f>
        <v>3.1821</v>
      </c>
      <c r="N502" s="44"/>
      <c r="R502" s="44"/>
    </row>
    <row r="503" spans="2:18" ht="10.5" hidden="1">
      <c r="B503" s="9" t="s">
        <v>154</v>
      </c>
      <c r="E503" s="19"/>
      <c r="F503" s="20"/>
      <c r="G503" s="20"/>
      <c r="H503" s="20"/>
      <c r="J503" s="8"/>
      <c r="N503" s="20"/>
      <c r="R503" s="20"/>
    </row>
    <row r="504" spans="2:18" ht="10.5">
      <c r="B504" s="9" t="s">
        <v>163</v>
      </c>
      <c r="E504" s="19"/>
      <c r="F504" s="20">
        <f>'Базовые концовки'!F30</f>
        <v>44195.62</v>
      </c>
      <c r="G504" s="20"/>
      <c r="H504" s="20"/>
      <c r="J504" s="8"/>
      <c r="N504" s="20"/>
      <c r="R504" s="20"/>
    </row>
    <row r="505" spans="2:18" ht="10.5" hidden="1">
      <c r="B505" s="9" t="s">
        <v>158</v>
      </c>
      <c r="E505" s="19"/>
      <c r="F505" s="20">
        <f>'Базовые концовки'!F31</f>
        <v>0</v>
      </c>
      <c r="G505" s="20"/>
      <c r="H505" s="20"/>
      <c r="J505" s="8"/>
      <c r="N505" s="20"/>
      <c r="R505" s="20"/>
    </row>
    <row r="506" spans="2:18" ht="31.5">
      <c r="B506" s="73" t="s">
        <v>164</v>
      </c>
      <c r="E506" s="19"/>
      <c r="F506" s="20">
        <f>'Базовые концовки'!F32</f>
        <v>456.59</v>
      </c>
      <c r="G506" s="20"/>
      <c r="H506" s="20"/>
      <c r="J506" s="8"/>
      <c r="N506" s="20"/>
      <c r="R506" s="20"/>
    </row>
    <row r="507" spans="2:18" ht="21">
      <c r="B507" s="73" t="s">
        <v>165</v>
      </c>
      <c r="E507" s="19"/>
      <c r="F507" s="20">
        <f>'Базовые концовки'!F33</f>
        <v>282.09</v>
      </c>
      <c r="G507" s="20"/>
      <c r="H507" s="20"/>
      <c r="J507" s="8"/>
      <c r="N507" s="20"/>
      <c r="R507" s="20"/>
    </row>
    <row r="508" spans="2:18" ht="10.5">
      <c r="B508" s="9" t="s">
        <v>166</v>
      </c>
      <c r="E508" s="19"/>
      <c r="F508" s="20">
        <f>'Базовые концовки'!F34</f>
        <v>14803.67</v>
      </c>
      <c r="G508" s="20"/>
      <c r="H508" s="20"/>
      <c r="J508" s="8"/>
      <c r="N508" s="20"/>
      <c r="R508" s="20"/>
    </row>
    <row r="509" spans="2:18" ht="10.5">
      <c r="B509" s="9" t="s">
        <v>167</v>
      </c>
      <c r="E509" s="45"/>
      <c r="F509" s="44">
        <f>'Базовые концовки'!F35</f>
        <v>641.5</v>
      </c>
      <c r="G509" s="44">
        <f>'Базовые концовки'!G35</f>
        <v>39.15</v>
      </c>
      <c r="H509" s="21">
        <f>'Базовые концовки'!H35</f>
        <v>56.22</v>
      </c>
      <c r="I509" s="46"/>
      <c r="J509" s="22">
        <f>'Базовые концовки'!J35</f>
        <v>3.393696</v>
      </c>
      <c r="N509" s="44">
        <f>'Базовые концовки'!L35</f>
        <v>546.13</v>
      </c>
      <c r="R509" s="44">
        <f>'Базовые концовки'!M35</f>
        <v>0</v>
      </c>
    </row>
    <row r="510" spans="5:18" ht="10.5">
      <c r="E510" s="45"/>
      <c r="F510" s="44"/>
      <c r="G510" s="44"/>
      <c r="H510" s="20">
        <f>'Базовые концовки'!I35</f>
        <v>8.46</v>
      </c>
      <c r="I510" s="46"/>
      <c r="J510" s="8">
        <f>'Базовые концовки'!K35</f>
        <v>0.57345</v>
      </c>
      <c r="N510" s="44"/>
      <c r="R510" s="44"/>
    </row>
    <row r="511" spans="2:18" ht="10.5" hidden="1">
      <c r="B511" s="9" t="s">
        <v>158</v>
      </c>
      <c r="E511" s="19"/>
      <c r="F511" s="20">
        <f>'Базовые концовки'!F36</f>
        <v>0</v>
      </c>
      <c r="G511" s="20"/>
      <c r="H511" s="20"/>
      <c r="J511" s="8"/>
      <c r="N511" s="20"/>
      <c r="R511" s="20"/>
    </row>
    <row r="512" spans="2:18" ht="10.5">
      <c r="B512" s="9" t="s">
        <v>168</v>
      </c>
      <c r="E512" s="19"/>
      <c r="F512" s="20">
        <f>'Базовые концовки'!F37</f>
        <v>38.57</v>
      </c>
      <c r="G512" s="20"/>
      <c r="H512" s="20"/>
      <c r="J512" s="8"/>
      <c r="N512" s="20"/>
      <c r="R512" s="20"/>
    </row>
    <row r="513" spans="2:18" ht="10.5">
      <c r="B513" s="9" t="s">
        <v>169</v>
      </c>
      <c r="E513" s="19"/>
      <c r="F513" s="20">
        <f>'Базовые концовки'!F38</f>
        <v>34.28</v>
      </c>
      <c r="G513" s="20"/>
      <c r="H513" s="20"/>
      <c r="J513" s="8"/>
      <c r="N513" s="20"/>
      <c r="R513" s="20"/>
    </row>
    <row r="514" spans="2:18" ht="10.5">
      <c r="B514" s="9" t="s">
        <v>170</v>
      </c>
      <c r="E514" s="19"/>
      <c r="F514" s="20">
        <f>'Базовые концовки'!F39</f>
        <v>714.35</v>
      </c>
      <c r="G514" s="20"/>
      <c r="H514" s="20"/>
      <c r="J514" s="8"/>
      <c r="N514" s="20"/>
      <c r="R514" s="20"/>
    </row>
    <row r="515" spans="2:18" ht="10.5">
      <c r="B515" s="9" t="s">
        <v>171</v>
      </c>
      <c r="E515" s="45"/>
      <c r="F515" s="44">
        <f>'Базовые концовки'!F40</f>
        <v>51476.23</v>
      </c>
      <c r="G515" s="44">
        <f>'Базовые концовки'!G40</f>
        <v>1567.34</v>
      </c>
      <c r="H515" s="21">
        <f>'Базовые концовки'!H40</f>
        <v>586.09</v>
      </c>
      <c r="I515" s="46"/>
      <c r="J515" s="22">
        <f>'Базовые концовки'!J40</f>
        <v>133.7950084</v>
      </c>
      <c r="N515" s="44">
        <f>'Базовые концовки'!L40</f>
        <v>49322.8</v>
      </c>
      <c r="R515" s="44">
        <f>'Базовые концовки'!M40</f>
        <v>0</v>
      </c>
    </row>
    <row r="516" spans="5:18" ht="10.5">
      <c r="E516" s="45"/>
      <c r="F516" s="44"/>
      <c r="G516" s="44"/>
      <c r="H516" s="20">
        <f>'Базовые концовки'!I40</f>
        <v>14.09</v>
      </c>
      <c r="I516" s="46"/>
      <c r="J516" s="8">
        <f>'Базовые концовки'!K40</f>
        <v>0.84803</v>
      </c>
      <c r="N516" s="44"/>
      <c r="R516" s="44"/>
    </row>
    <row r="517" spans="2:18" ht="10.5" hidden="1">
      <c r="B517" s="9" t="s">
        <v>154</v>
      </c>
      <c r="E517" s="19"/>
      <c r="F517" s="20"/>
      <c r="G517" s="20"/>
      <c r="H517" s="20"/>
      <c r="J517" s="8"/>
      <c r="N517" s="20"/>
      <c r="R517" s="20"/>
    </row>
    <row r="518" spans="2:18" ht="10.5" hidden="1">
      <c r="B518" s="9" t="s">
        <v>172</v>
      </c>
      <c r="E518" s="19"/>
      <c r="F518" s="20">
        <f>'Базовые концовки'!F42</f>
        <v>0</v>
      </c>
      <c r="G518" s="20"/>
      <c r="H518" s="20"/>
      <c r="J518" s="8"/>
      <c r="N518" s="20"/>
      <c r="R518" s="20"/>
    </row>
    <row r="519" spans="2:18" ht="10.5" hidden="1">
      <c r="B519" s="9" t="s">
        <v>158</v>
      </c>
      <c r="E519" s="19"/>
      <c r="F519" s="20">
        <f>'Базовые концовки'!F43</f>
        <v>0</v>
      </c>
      <c r="G519" s="20"/>
      <c r="H519" s="20"/>
      <c r="J519" s="8"/>
      <c r="N519" s="20"/>
      <c r="R519" s="20"/>
    </row>
    <row r="520" spans="2:18" ht="31.5">
      <c r="B520" s="73" t="s">
        <v>173</v>
      </c>
      <c r="E520" s="19"/>
      <c r="F520" s="20">
        <f>'Базовые концовки'!F44</f>
        <v>1727.24</v>
      </c>
      <c r="G520" s="20"/>
      <c r="H520" s="20"/>
      <c r="J520" s="8"/>
      <c r="N520" s="20"/>
      <c r="R520" s="20"/>
    </row>
    <row r="521" spans="2:18" ht="31.5">
      <c r="B521" s="73" t="s">
        <v>174</v>
      </c>
      <c r="E521" s="19"/>
      <c r="F521" s="20">
        <f>'Базовые концовки'!F45</f>
        <v>1076.01</v>
      </c>
      <c r="G521" s="20"/>
      <c r="H521" s="20"/>
      <c r="J521" s="8"/>
      <c r="N521" s="20"/>
      <c r="R521" s="20"/>
    </row>
    <row r="522" spans="2:18" ht="10.5" hidden="1">
      <c r="B522" s="9" t="s">
        <v>151</v>
      </c>
      <c r="E522" s="19"/>
      <c r="F522" s="20">
        <f>'Базовые концовки'!F46</f>
        <v>0</v>
      </c>
      <c r="G522" s="20"/>
      <c r="H522" s="20"/>
      <c r="J522" s="8"/>
      <c r="N522" s="20"/>
      <c r="R522" s="20"/>
    </row>
    <row r="523" spans="2:18" ht="10.5">
      <c r="B523" s="9" t="s">
        <v>175</v>
      </c>
      <c r="E523" s="19"/>
      <c r="F523" s="20">
        <f>'Базовые концовки'!F47</f>
        <v>54279.48</v>
      </c>
      <c r="G523" s="20"/>
      <c r="H523" s="20"/>
      <c r="J523" s="8"/>
      <c r="N523" s="20"/>
      <c r="R523" s="20"/>
    </row>
    <row r="524" spans="2:18" ht="10.5" hidden="1">
      <c r="B524" s="9" t="s">
        <v>176</v>
      </c>
      <c r="E524" s="19"/>
      <c r="F524" s="20">
        <f>'Базовые концовки'!F48</f>
        <v>0</v>
      </c>
      <c r="G524" s="20">
        <f>'Базовые концовки'!G48</f>
        <v>0</v>
      </c>
      <c r="H524" s="20">
        <f>'Базовые концовки'!H48</f>
        <v>0</v>
      </c>
      <c r="J524" s="8">
        <f>'Базовые концовки'!J48</f>
        <v>0</v>
      </c>
      <c r="N524" s="20">
        <f>'Базовые концовки'!L48</f>
        <v>0</v>
      </c>
      <c r="R524" s="20">
        <f>'Базовые концовки'!M48</f>
        <v>0</v>
      </c>
    </row>
    <row r="525" spans="2:18" ht="10.5" hidden="1">
      <c r="B525" s="9" t="s">
        <v>158</v>
      </c>
      <c r="E525" s="19"/>
      <c r="F525" s="20">
        <f>'Базовые концовки'!F49</f>
        <v>0</v>
      </c>
      <c r="G525" s="20"/>
      <c r="H525" s="20"/>
      <c r="J525" s="8"/>
      <c r="N525" s="20"/>
      <c r="R525" s="20"/>
    </row>
    <row r="526" spans="2:18" ht="10.5" hidden="1">
      <c r="B526" s="9" t="s">
        <v>177</v>
      </c>
      <c r="E526" s="19"/>
      <c r="F526" s="20">
        <f>'Базовые концовки'!F50</f>
        <v>0</v>
      </c>
      <c r="G526" s="20"/>
      <c r="H526" s="20"/>
      <c r="J526" s="8"/>
      <c r="N526" s="20"/>
      <c r="R526" s="20"/>
    </row>
    <row r="527" spans="2:18" ht="10.5" hidden="1">
      <c r="B527" s="9" t="s">
        <v>178</v>
      </c>
      <c r="E527" s="19"/>
      <c r="F527" s="20">
        <f>'Базовые концовки'!F51</f>
        <v>0</v>
      </c>
      <c r="G527" s="20"/>
      <c r="H527" s="20"/>
      <c r="J527" s="8"/>
      <c r="N527" s="20"/>
      <c r="R527" s="20"/>
    </row>
    <row r="528" spans="2:18" ht="10.5" hidden="1">
      <c r="B528" s="9" t="s">
        <v>179</v>
      </c>
      <c r="E528" s="19"/>
      <c r="F528" s="20">
        <f>'Базовые концовки'!F52</f>
        <v>0</v>
      </c>
      <c r="G528" s="20"/>
      <c r="H528" s="20"/>
      <c r="J528" s="8"/>
      <c r="N528" s="20"/>
      <c r="R528" s="20"/>
    </row>
    <row r="529" spans="2:18" ht="10.5" hidden="1">
      <c r="B529" s="9" t="s">
        <v>180</v>
      </c>
      <c r="E529" s="19"/>
      <c r="F529" s="20">
        <f>'Базовые концовки'!F53</f>
        <v>0</v>
      </c>
      <c r="G529" s="20">
        <f>'Базовые концовки'!G53</f>
        <v>0</v>
      </c>
      <c r="H529" s="20">
        <f>'Базовые концовки'!H53</f>
        <v>0</v>
      </c>
      <c r="J529" s="8">
        <f>'Базовые концовки'!J53</f>
        <v>0</v>
      </c>
      <c r="N529" s="20">
        <f>'Базовые концовки'!L53</f>
        <v>0</v>
      </c>
      <c r="R529" s="20">
        <f>'Базовые концовки'!M53</f>
        <v>0</v>
      </c>
    </row>
    <row r="530" spans="2:18" ht="10.5" hidden="1">
      <c r="B530" s="9" t="s">
        <v>158</v>
      </c>
      <c r="E530" s="19"/>
      <c r="F530" s="20">
        <f>'Базовые концовки'!F54</f>
        <v>0</v>
      </c>
      <c r="G530" s="20"/>
      <c r="H530" s="20"/>
      <c r="J530" s="8"/>
      <c r="N530" s="20"/>
      <c r="R530" s="20"/>
    </row>
    <row r="531" spans="2:18" ht="10.5" hidden="1">
      <c r="B531" s="9" t="s">
        <v>177</v>
      </c>
      <c r="E531" s="19"/>
      <c r="F531" s="20">
        <f>'Базовые концовки'!F55</f>
        <v>0</v>
      </c>
      <c r="G531" s="20"/>
      <c r="H531" s="20"/>
      <c r="J531" s="8"/>
      <c r="N531" s="20"/>
      <c r="R531" s="20"/>
    </row>
    <row r="532" spans="2:18" ht="10.5" hidden="1">
      <c r="B532" s="9" t="s">
        <v>178</v>
      </c>
      <c r="E532" s="19"/>
      <c r="F532" s="20">
        <f>'Базовые концовки'!F56</f>
        <v>0</v>
      </c>
      <c r="G532" s="20"/>
      <c r="H532" s="20"/>
      <c r="J532" s="8"/>
      <c r="N532" s="20"/>
      <c r="R532" s="20"/>
    </row>
    <row r="533" spans="2:18" ht="10.5" hidden="1">
      <c r="B533" s="9" t="s">
        <v>181</v>
      </c>
      <c r="E533" s="19"/>
      <c r="F533" s="20">
        <f>'Базовые концовки'!F57</f>
        <v>0</v>
      </c>
      <c r="G533" s="20"/>
      <c r="H533" s="20"/>
      <c r="J533" s="8"/>
      <c r="N533" s="20"/>
      <c r="R533" s="20"/>
    </row>
    <row r="534" spans="2:18" ht="10.5" hidden="1">
      <c r="B534" s="9" t="s">
        <v>182</v>
      </c>
      <c r="E534" s="19"/>
      <c r="F534" s="20">
        <f>'Базовые концовки'!F58</f>
        <v>0</v>
      </c>
      <c r="G534" s="20">
        <f>'Базовые концовки'!G58</f>
        <v>0</v>
      </c>
      <c r="H534" s="20">
        <f>'Базовые концовки'!H58</f>
        <v>0</v>
      </c>
      <c r="J534" s="8">
        <f>'Базовые концовки'!J58</f>
        <v>0</v>
      </c>
      <c r="N534" s="20">
        <f>'Базовые концовки'!L58</f>
        <v>0</v>
      </c>
      <c r="R534" s="20">
        <f>'Базовые концовки'!M58</f>
        <v>0</v>
      </c>
    </row>
    <row r="535" spans="2:18" ht="10.5" hidden="1">
      <c r="B535" s="9" t="s">
        <v>154</v>
      </c>
      <c r="E535" s="19"/>
      <c r="F535" s="20"/>
      <c r="G535" s="20"/>
      <c r="H535" s="20"/>
      <c r="J535" s="8"/>
      <c r="N535" s="20"/>
      <c r="R535" s="20"/>
    </row>
    <row r="536" spans="2:18" ht="10.5" hidden="1">
      <c r="B536" s="9" t="s">
        <v>183</v>
      </c>
      <c r="E536" s="19"/>
      <c r="F536" s="20">
        <f>'Базовые концовки'!F60</f>
        <v>44195.62</v>
      </c>
      <c r="G536" s="20"/>
      <c r="H536" s="20"/>
      <c r="J536" s="8"/>
      <c r="N536" s="20"/>
      <c r="R536" s="20"/>
    </row>
    <row r="537" spans="2:18" ht="10.5" hidden="1">
      <c r="B537" s="9" t="s">
        <v>158</v>
      </c>
      <c r="E537" s="19"/>
      <c r="F537" s="20">
        <f>'Базовые концовки'!F61</f>
        <v>0</v>
      </c>
      <c r="G537" s="20"/>
      <c r="H537" s="20"/>
      <c r="J537" s="8"/>
      <c r="N537" s="20"/>
      <c r="R537" s="20"/>
    </row>
    <row r="538" spans="2:18" ht="10.5" hidden="1">
      <c r="B538" s="9" t="s">
        <v>184</v>
      </c>
      <c r="E538" s="19"/>
      <c r="F538" s="20">
        <f>'Базовые концовки'!F62</f>
        <v>0</v>
      </c>
      <c r="G538" s="20"/>
      <c r="H538" s="20"/>
      <c r="J538" s="8"/>
      <c r="N538" s="20"/>
      <c r="R538" s="20"/>
    </row>
    <row r="539" spans="2:18" ht="10.5" hidden="1">
      <c r="B539" s="9" t="s">
        <v>178</v>
      </c>
      <c r="E539" s="19"/>
      <c r="F539" s="20">
        <f>'Базовые концовки'!F63</f>
        <v>0</v>
      </c>
      <c r="G539" s="20"/>
      <c r="H539" s="20"/>
      <c r="J539" s="8"/>
      <c r="N539" s="20"/>
      <c r="R539" s="20"/>
    </row>
    <row r="540" spans="2:18" ht="10.5" hidden="1">
      <c r="B540" s="9" t="s">
        <v>185</v>
      </c>
      <c r="E540" s="19"/>
      <c r="F540" s="20">
        <f>'Базовые концовки'!F64</f>
        <v>0</v>
      </c>
      <c r="G540" s="20"/>
      <c r="H540" s="20"/>
      <c r="J540" s="8"/>
      <c r="N540" s="20"/>
      <c r="R540" s="20"/>
    </row>
    <row r="541" spans="2:18" ht="10.5" hidden="1">
      <c r="B541" s="9" t="s">
        <v>186</v>
      </c>
      <c r="E541" s="19"/>
      <c r="F541" s="20">
        <f>'Базовые концовки'!F65</f>
        <v>0</v>
      </c>
      <c r="G541" s="20">
        <f>'Базовые концовки'!G65</f>
        <v>0</v>
      </c>
      <c r="H541" s="20">
        <f>'Базовые концовки'!H65</f>
        <v>0</v>
      </c>
      <c r="J541" s="8">
        <f>'Базовые концовки'!J65</f>
        <v>0</v>
      </c>
      <c r="N541" s="20">
        <f>'Базовые концовки'!L65</f>
        <v>0</v>
      </c>
      <c r="R541" s="20">
        <f>'Базовые концовки'!M65</f>
        <v>0</v>
      </c>
    </row>
    <row r="542" spans="2:18" ht="10.5" hidden="1">
      <c r="B542" s="9" t="s">
        <v>184</v>
      </c>
      <c r="E542" s="19"/>
      <c r="F542" s="20">
        <f>'Базовые концовки'!F66</f>
        <v>0</v>
      </c>
      <c r="G542" s="20"/>
      <c r="H542" s="20"/>
      <c r="J542" s="8"/>
      <c r="N542" s="20"/>
      <c r="R542" s="20"/>
    </row>
    <row r="543" spans="2:18" ht="10.5" hidden="1">
      <c r="B543" s="9" t="s">
        <v>178</v>
      </c>
      <c r="E543" s="19"/>
      <c r="F543" s="20">
        <f>'Базовые концовки'!F67</f>
        <v>0</v>
      </c>
      <c r="G543" s="20"/>
      <c r="H543" s="20"/>
      <c r="J543" s="8"/>
      <c r="N543" s="20"/>
      <c r="R543" s="20"/>
    </row>
    <row r="544" spans="2:18" ht="10.5" hidden="1">
      <c r="B544" s="9" t="s">
        <v>187</v>
      </c>
      <c r="E544" s="19"/>
      <c r="F544" s="20">
        <f>'Базовые концовки'!F68</f>
        <v>0</v>
      </c>
      <c r="G544" s="20"/>
      <c r="H544" s="20"/>
      <c r="J544" s="8"/>
      <c r="N544" s="20"/>
      <c r="R544" s="20"/>
    </row>
    <row r="545" spans="2:18" ht="10.5" hidden="1">
      <c r="B545" s="9" t="s">
        <v>188</v>
      </c>
      <c r="E545" s="19"/>
      <c r="F545" s="20">
        <f>'Базовые концовки'!F69</f>
        <v>0</v>
      </c>
      <c r="G545" s="20">
        <f>'Базовые концовки'!G69</f>
        <v>0</v>
      </c>
      <c r="H545" s="20">
        <f>'Базовые концовки'!H69</f>
        <v>0</v>
      </c>
      <c r="J545" s="8">
        <f>'Базовые концовки'!J69</f>
        <v>0</v>
      </c>
      <c r="N545" s="20">
        <f>'Базовые концовки'!L69</f>
        <v>0</v>
      </c>
      <c r="R545" s="20">
        <f>'Базовые концовки'!M69</f>
        <v>0</v>
      </c>
    </row>
    <row r="546" spans="2:18" ht="10.5" hidden="1">
      <c r="B546" s="9" t="s">
        <v>158</v>
      </c>
      <c r="E546" s="19"/>
      <c r="F546" s="20">
        <f>'Базовые концовки'!F70</f>
        <v>0</v>
      </c>
      <c r="G546" s="20"/>
      <c r="H546" s="20"/>
      <c r="J546" s="8"/>
      <c r="N546" s="20"/>
      <c r="R546" s="20"/>
    </row>
    <row r="547" spans="2:18" ht="10.5" hidden="1">
      <c r="B547" s="9" t="s">
        <v>184</v>
      </c>
      <c r="E547" s="19"/>
      <c r="F547" s="20">
        <f>'Базовые концовки'!F71</f>
        <v>0</v>
      </c>
      <c r="G547" s="20"/>
      <c r="H547" s="20"/>
      <c r="J547" s="8"/>
      <c r="N547" s="20"/>
      <c r="R547" s="20"/>
    </row>
    <row r="548" spans="2:18" ht="10.5" hidden="1">
      <c r="B548" s="9" t="s">
        <v>178</v>
      </c>
      <c r="E548" s="19"/>
      <c r="F548" s="20">
        <f>'Базовые концовки'!F72</f>
        <v>0</v>
      </c>
      <c r="G548" s="20"/>
      <c r="H548" s="20"/>
      <c r="J548" s="8"/>
      <c r="N548" s="20"/>
      <c r="R548" s="20"/>
    </row>
    <row r="549" spans="2:18" ht="10.5" hidden="1">
      <c r="B549" s="9" t="s">
        <v>189</v>
      </c>
      <c r="E549" s="19"/>
      <c r="F549" s="20">
        <f>'Базовые концовки'!F73</f>
        <v>0</v>
      </c>
      <c r="G549" s="20"/>
      <c r="H549" s="20"/>
      <c r="J549" s="8"/>
      <c r="N549" s="20"/>
      <c r="R549" s="20"/>
    </row>
    <row r="550" spans="2:18" ht="10.5" hidden="1">
      <c r="B550" s="9" t="s">
        <v>190</v>
      </c>
      <c r="E550" s="19"/>
      <c r="F550" s="20">
        <f>'Базовые концовки'!F74</f>
        <v>0</v>
      </c>
      <c r="G550" s="20">
        <f>'Базовые концовки'!G74</f>
        <v>0</v>
      </c>
      <c r="H550" s="20">
        <f>'Базовые концовки'!H74</f>
        <v>0</v>
      </c>
      <c r="J550" s="8">
        <f>'Базовые концовки'!J74</f>
        <v>0</v>
      </c>
      <c r="N550" s="20">
        <f>'Базовые концовки'!L74</f>
        <v>0</v>
      </c>
      <c r="R550" s="20">
        <f>'Базовые концовки'!M74</f>
        <v>0</v>
      </c>
    </row>
    <row r="551" spans="2:18" ht="10.5" hidden="1">
      <c r="B551" s="9" t="s">
        <v>158</v>
      </c>
      <c r="E551" s="19"/>
      <c r="F551" s="20">
        <f>'Базовые концовки'!F75</f>
        <v>0</v>
      </c>
      <c r="G551" s="20"/>
      <c r="H551" s="20"/>
      <c r="J551" s="8"/>
      <c r="N551" s="20"/>
      <c r="R551" s="20"/>
    </row>
    <row r="552" spans="2:18" ht="10.5">
      <c r="B552" s="9" t="s">
        <v>191</v>
      </c>
      <c r="E552" s="19"/>
      <c r="F552" s="20">
        <f>'Базовые концовки'!F76</f>
        <v>76311.27</v>
      </c>
      <c r="G552" s="20">
        <f>'Базовые концовки'!G76</f>
        <v>0</v>
      </c>
      <c r="H552" s="20">
        <f>'Базовые концовки'!H76</f>
        <v>0</v>
      </c>
      <c r="J552" s="8">
        <f>'Базовые концовки'!J76</f>
        <v>0</v>
      </c>
      <c r="N552" s="20">
        <f>'Базовые концовки'!L76</f>
        <v>0</v>
      </c>
      <c r="R552" s="20">
        <f>'Базовые концовки'!M76</f>
        <v>0</v>
      </c>
    </row>
    <row r="553" spans="2:18" ht="10.5" hidden="1">
      <c r="B553" s="9" t="s">
        <v>192</v>
      </c>
      <c r="E553" s="19"/>
      <c r="F553" s="20">
        <f>'Базовые концовки'!F77</f>
        <v>0</v>
      </c>
      <c r="G553" s="20"/>
      <c r="H553" s="20"/>
      <c r="J553" s="8"/>
      <c r="N553" s="20"/>
      <c r="R553" s="20"/>
    </row>
    <row r="554" spans="2:18" ht="10.5">
      <c r="B554" s="9" t="s">
        <v>193</v>
      </c>
      <c r="E554" s="19"/>
      <c r="F554" s="20">
        <f>'Базовые концовки'!F78</f>
        <v>2406.63</v>
      </c>
      <c r="G554" s="20"/>
      <c r="H554" s="20"/>
      <c r="J554" s="8"/>
      <c r="N554" s="20"/>
      <c r="R554" s="20"/>
    </row>
    <row r="555" spans="2:18" ht="10.5">
      <c r="B555" s="9" t="s">
        <v>194</v>
      </c>
      <c r="E555" s="19"/>
      <c r="F555" s="20">
        <f>'Базовые концовки'!F79</f>
        <v>1530.55</v>
      </c>
      <c r="G555" s="20"/>
      <c r="H555" s="20"/>
      <c r="J555" s="8"/>
      <c r="N555" s="20"/>
      <c r="R555" s="20"/>
    </row>
    <row r="556" spans="2:18" ht="10.5">
      <c r="B556" s="9" t="s">
        <v>195</v>
      </c>
      <c r="E556" s="19">
        <v>3.85</v>
      </c>
      <c r="F556" s="20">
        <f>'Базовые концовки'!F80</f>
        <v>293798.39</v>
      </c>
      <c r="G556" s="20"/>
      <c r="H556" s="20"/>
      <c r="J556" s="8"/>
      <c r="N556" s="20"/>
      <c r="R556" s="20"/>
    </row>
    <row r="557" spans="2:18" ht="10.5">
      <c r="B557" s="9" t="s">
        <v>196</v>
      </c>
      <c r="E557" s="19">
        <v>18</v>
      </c>
      <c r="F557" s="20">
        <f>'Базовые концовки'!F81</f>
        <v>52883.71</v>
      </c>
      <c r="G557" s="20"/>
      <c r="H557" s="20"/>
      <c r="J557" s="8"/>
      <c r="N557" s="20"/>
      <c r="R557" s="20"/>
    </row>
    <row r="558" spans="2:18" ht="10.5">
      <c r="B558" s="9" t="s">
        <v>197</v>
      </c>
      <c r="E558" s="19"/>
      <c r="F558" s="20">
        <f>'Базовые концовки'!F82</f>
        <v>346682.1</v>
      </c>
      <c r="G558" s="20"/>
      <c r="H558" s="20"/>
      <c r="J558" s="8"/>
      <c r="N558" s="20"/>
      <c r="R558" s="20"/>
    </row>
    <row r="559" spans="2:18" ht="10.5" hidden="1">
      <c r="B559" s="9" t="s">
        <v>198</v>
      </c>
      <c r="E559" s="19"/>
      <c r="F559" s="20"/>
      <c r="G559" s="20"/>
      <c r="H559" s="20"/>
      <c r="J559" s="8"/>
      <c r="N559" s="20">
        <f>'Базовые концовки'!L83</f>
        <v>31.18</v>
      </c>
      <c r="R559" s="20"/>
    </row>
    <row r="560" spans="2:18" ht="10.5" hidden="1">
      <c r="B560" s="9" t="s">
        <v>199</v>
      </c>
      <c r="E560" s="19"/>
      <c r="F560" s="20">
        <f>'Базовые концовки'!F84</f>
        <v>2207.79</v>
      </c>
      <c r="G560" s="20"/>
      <c r="H560" s="20"/>
      <c r="J560" s="8"/>
      <c r="N560" s="20"/>
      <c r="R560" s="20"/>
    </row>
    <row r="561" spans="2:18" ht="10.5" hidden="1">
      <c r="B561" s="9" t="s">
        <v>200</v>
      </c>
      <c r="E561" s="19"/>
      <c r="F561" s="20">
        <f>'Базовые концовки'!F85</f>
        <v>74.49</v>
      </c>
      <c r="G561" s="20"/>
      <c r="H561" s="20"/>
      <c r="J561" s="8"/>
      <c r="N561" s="20"/>
      <c r="R561" s="20"/>
    </row>
    <row r="562" spans="2:18" ht="10.5" hidden="1">
      <c r="B562" s="9" t="s">
        <v>201</v>
      </c>
      <c r="E562" s="19"/>
      <c r="F562" s="20">
        <f>'Базовые концовки'!F86</f>
        <v>2282.28</v>
      </c>
      <c r="G562" s="20"/>
      <c r="H562" s="20"/>
      <c r="J562" s="8"/>
      <c r="N562" s="20"/>
      <c r="R562" s="20"/>
    </row>
    <row r="563" spans="2:18" ht="10.5" hidden="1">
      <c r="B563" s="9" t="s">
        <v>202</v>
      </c>
      <c r="E563" s="19"/>
      <c r="F563" s="20"/>
      <c r="G563" s="20"/>
      <c r="H563" s="20"/>
      <c r="J563" s="8">
        <f>'Базовые концовки'!J87</f>
        <v>185.9716984</v>
      </c>
      <c r="N563" s="20"/>
      <c r="R563" s="20"/>
    </row>
    <row r="564" spans="2:18" ht="10.5" hidden="1">
      <c r="B564" s="9" t="s">
        <v>203</v>
      </c>
      <c r="E564" s="19"/>
      <c r="F564" s="20"/>
      <c r="G564" s="20"/>
      <c r="H564" s="20"/>
      <c r="J564" s="8">
        <f>'Базовые концовки'!J88</f>
        <v>4.60358</v>
      </c>
      <c r="N564" s="20"/>
      <c r="R564" s="20"/>
    </row>
    <row r="565" spans="2:18" ht="10.5" hidden="1">
      <c r="B565" s="9" t="s">
        <v>204</v>
      </c>
      <c r="E565" s="19"/>
      <c r="F565" s="20"/>
      <c r="G565" s="20"/>
      <c r="H565" s="20"/>
      <c r="J565" s="8">
        <f>'Базовые концовки'!J89</f>
        <v>190.5752784</v>
      </c>
      <c r="N565" s="20"/>
      <c r="R565" s="20"/>
    </row>
    <row r="566" spans="2:18" ht="10.5">
      <c r="B566" s="9" t="s">
        <v>406</v>
      </c>
      <c r="E566" s="19" t="s">
        <v>407</v>
      </c>
      <c r="F566" s="20">
        <f>F558*1.4%</f>
        <v>4853.549399999999</v>
      </c>
      <c r="G566" s="20"/>
      <c r="H566" s="20"/>
      <c r="J566" s="8"/>
      <c r="N566" s="20"/>
      <c r="R566" s="20"/>
    </row>
    <row r="567" spans="2:18" ht="10.5">
      <c r="B567" s="9" t="s">
        <v>408</v>
      </c>
      <c r="E567" s="19"/>
      <c r="F567" s="20">
        <f>F558+F566</f>
        <v>351535.6494</v>
      </c>
      <c r="G567" s="20"/>
      <c r="H567" s="20"/>
      <c r="J567" s="8"/>
      <c r="N567" s="20"/>
      <c r="R567" s="20"/>
    </row>
    <row r="569" spans="2:12" ht="10.5">
      <c r="B569" s="74" t="s">
        <v>205</v>
      </c>
      <c r="C569" s="75"/>
      <c r="D569" s="75"/>
      <c r="E569" s="75"/>
      <c r="F569" s="75"/>
      <c r="G569" s="75"/>
      <c r="H569" s="75"/>
      <c r="I569" s="75"/>
      <c r="J569" s="75"/>
      <c r="K569" s="75"/>
      <c r="L569" s="75"/>
    </row>
    <row r="570" spans="2:12" ht="10.5">
      <c r="B570" s="70"/>
      <c r="C570" s="76" t="s">
        <v>405</v>
      </c>
      <c r="D570" s="76"/>
      <c r="E570" s="76"/>
      <c r="F570" s="76"/>
      <c r="G570" s="76"/>
      <c r="H570" s="76"/>
      <c r="I570" s="76"/>
      <c r="J570" s="76"/>
      <c r="K570" s="76"/>
      <c r="L570" s="76"/>
    </row>
    <row r="571" spans="2:12" ht="10.5">
      <c r="B571" s="70"/>
      <c r="C571" s="70"/>
      <c r="D571" s="70"/>
      <c r="E571" s="70"/>
      <c r="F571" s="70"/>
      <c r="G571" s="70"/>
      <c r="H571" s="70"/>
      <c r="I571" s="70"/>
      <c r="J571" s="70"/>
      <c r="K571" s="70"/>
      <c r="L571" s="70"/>
    </row>
    <row r="572" spans="1:12" ht="10.5">
      <c r="A572" s="23"/>
      <c r="B572" s="74" t="s">
        <v>206</v>
      </c>
      <c r="C572" s="75"/>
      <c r="D572" s="75"/>
      <c r="E572" s="75"/>
      <c r="F572" s="75"/>
      <c r="G572" s="75"/>
      <c r="H572" s="75"/>
      <c r="I572" s="75"/>
      <c r="J572" s="75"/>
      <c r="K572" s="75"/>
      <c r="L572" s="75"/>
    </row>
    <row r="573" spans="2:12" ht="10.5">
      <c r="B573" s="70"/>
      <c r="C573" s="76" t="s">
        <v>405</v>
      </c>
      <c r="D573" s="76"/>
      <c r="E573" s="76"/>
      <c r="F573" s="76"/>
      <c r="G573" s="76"/>
      <c r="H573" s="76"/>
      <c r="I573" s="76"/>
      <c r="J573" s="76"/>
      <c r="K573" s="76"/>
      <c r="L573" s="76"/>
    </row>
  </sheetData>
  <mergeCells count="365">
    <mergeCell ref="C569:L569"/>
    <mergeCell ref="C570:L570"/>
    <mergeCell ref="C572:L572"/>
    <mergeCell ref="C573:L573"/>
    <mergeCell ref="A3:D3"/>
    <mergeCell ref="F3:I3"/>
    <mergeCell ref="A4:B4"/>
    <mergeCell ref="F4:G4"/>
    <mergeCell ref="A5:D5"/>
    <mergeCell ref="F5:I5"/>
    <mergeCell ref="A6:D6"/>
    <mergeCell ref="F6:I6"/>
    <mergeCell ref="A7:D7"/>
    <mergeCell ref="F7:I7"/>
    <mergeCell ref="A8:D8"/>
    <mergeCell ref="F8:I8"/>
    <mergeCell ref="A9:D9"/>
    <mergeCell ref="F9:I9"/>
    <mergeCell ref="A13:J13"/>
    <mergeCell ref="A15:J15"/>
    <mergeCell ref="A14:J14"/>
    <mergeCell ref="A22:J22"/>
    <mergeCell ref="A24:A26"/>
    <mergeCell ref="B24:B26"/>
    <mergeCell ref="C24:C26"/>
    <mergeCell ref="D24:E24"/>
    <mergeCell ref="F25:F26"/>
    <mergeCell ref="G25:G26"/>
    <mergeCell ref="F24:H24"/>
    <mergeCell ref="I24:J24"/>
    <mergeCell ref="I25:J25"/>
    <mergeCell ref="A29:A30"/>
    <mergeCell ref="B29:B30"/>
    <mergeCell ref="C29:C30"/>
    <mergeCell ref="G29:G30"/>
    <mergeCell ref="A38:A39"/>
    <mergeCell ref="B38:B39"/>
    <mergeCell ref="C38:C39"/>
    <mergeCell ref="G38:G39"/>
    <mergeCell ref="F38:F39"/>
    <mergeCell ref="B47:B48"/>
    <mergeCell ref="C47:C48"/>
    <mergeCell ref="G47:G48"/>
    <mergeCell ref="N29:N30"/>
    <mergeCell ref="F29:F30"/>
    <mergeCell ref="N38:N39"/>
    <mergeCell ref="N47:N48"/>
    <mergeCell ref="F47:F48"/>
    <mergeCell ref="B49:J49"/>
    <mergeCell ref="A57:A58"/>
    <mergeCell ref="B57:B58"/>
    <mergeCell ref="C57:C58"/>
    <mergeCell ref="G57:G58"/>
    <mergeCell ref="N57:N58"/>
    <mergeCell ref="F57:F58"/>
    <mergeCell ref="A47:A48"/>
    <mergeCell ref="B59:J59"/>
    <mergeCell ref="A67:A68"/>
    <mergeCell ref="B67:B68"/>
    <mergeCell ref="C67:C68"/>
    <mergeCell ref="G67:G68"/>
    <mergeCell ref="N67:N68"/>
    <mergeCell ref="F67:F68"/>
    <mergeCell ref="B69:J69"/>
    <mergeCell ref="A77:A78"/>
    <mergeCell ref="B77:B78"/>
    <mergeCell ref="C77:C78"/>
    <mergeCell ref="G77:G78"/>
    <mergeCell ref="N77:N78"/>
    <mergeCell ref="F77:F78"/>
    <mergeCell ref="B79:J79"/>
    <mergeCell ref="A87:A88"/>
    <mergeCell ref="B87:B88"/>
    <mergeCell ref="C87:C88"/>
    <mergeCell ref="G87:G88"/>
    <mergeCell ref="A97:A98"/>
    <mergeCell ref="B97:B98"/>
    <mergeCell ref="C97:C98"/>
    <mergeCell ref="G97:G98"/>
    <mergeCell ref="F97:F98"/>
    <mergeCell ref="B106:B107"/>
    <mergeCell ref="C106:C107"/>
    <mergeCell ref="G106:G107"/>
    <mergeCell ref="N87:N88"/>
    <mergeCell ref="F87:F88"/>
    <mergeCell ref="B89:J89"/>
    <mergeCell ref="N97:N98"/>
    <mergeCell ref="N106:N107"/>
    <mergeCell ref="F106:F107"/>
    <mergeCell ref="B108:J108"/>
    <mergeCell ref="A116:A117"/>
    <mergeCell ref="B116:B117"/>
    <mergeCell ref="C116:C117"/>
    <mergeCell ref="G116:G117"/>
    <mergeCell ref="N116:N117"/>
    <mergeCell ref="F116:F117"/>
    <mergeCell ref="A106:A107"/>
    <mergeCell ref="B118:J118"/>
    <mergeCell ref="A126:A127"/>
    <mergeCell ref="B126:B127"/>
    <mergeCell ref="C126:C127"/>
    <mergeCell ref="G126:G127"/>
    <mergeCell ref="N126:N127"/>
    <mergeCell ref="F126:F127"/>
    <mergeCell ref="B128:J128"/>
    <mergeCell ref="A136:A137"/>
    <mergeCell ref="B136:B137"/>
    <mergeCell ref="C136:C137"/>
    <mergeCell ref="G136:G137"/>
    <mergeCell ref="N136:N137"/>
    <mergeCell ref="F136:F137"/>
    <mergeCell ref="A145:A146"/>
    <mergeCell ref="B145:B146"/>
    <mergeCell ref="C145:C146"/>
    <mergeCell ref="G145:G146"/>
    <mergeCell ref="A154:A155"/>
    <mergeCell ref="B154:B155"/>
    <mergeCell ref="C154:C155"/>
    <mergeCell ref="G154:G155"/>
    <mergeCell ref="F154:F155"/>
    <mergeCell ref="C163:C164"/>
    <mergeCell ref="G163:G164"/>
    <mergeCell ref="N145:N146"/>
    <mergeCell ref="F145:F146"/>
    <mergeCell ref="N154:N155"/>
    <mergeCell ref="N163:N164"/>
    <mergeCell ref="F163:F164"/>
    <mergeCell ref="A172:A173"/>
    <mergeCell ref="B172:B173"/>
    <mergeCell ref="C172:C173"/>
    <mergeCell ref="G172:G173"/>
    <mergeCell ref="N172:N173"/>
    <mergeCell ref="F172:F173"/>
    <mergeCell ref="A163:A164"/>
    <mergeCell ref="B163:B164"/>
    <mergeCell ref="B174:J174"/>
    <mergeCell ref="A182:A183"/>
    <mergeCell ref="B182:B183"/>
    <mergeCell ref="C182:C183"/>
    <mergeCell ref="G182:G183"/>
    <mergeCell ref="N182:N183"/>
    <mergeCell ref="F182:F183"/>
    <mergeCell ref="A191:A192"/>
    <mergeCell ref="B191:B192"/>
    <mergeCell ref="C191:C192"/>
    <mergeCell ref="G191:G192"/>
    <mergeCell ref="N191:N192"/>
    <mergeCell ref="F191:F192"/>
    <mergeCell ref="A200:A201"/>
    <mergeCell ref="B200:B201"/>
    <mergeCell ref="C200:C201"/>
    <mergeCell ref="G200:G201"/>
    <mergeCell ref="C211:C212"/>
    <mergeCell ref="G211:G212"/>
    <mergeCell ref="N200:N201"/>
    <mergeCell ref="F200:F201"/>
    <mergeCell ref="B202:J202"/>
    <mergeCell ref="B203:J203"/>
    <mergeCell ref="N211:N212"/>
    <mergeCell ref="F211:F212"/>
    <mergeCell ref="A220:A221"/>
    <mergeCell ref="B220:B221"/>
    <mergeCell ref="C220:C221"/>
    <mergeCell ref="G220:G221"/>
    <mergeCell ref="N220:N221"/>
    <mergeCell ref="F220:F221"/>
    <mergeCell ref="A211:A212"/>
    <mergeCell ref="B211:B212"/>
    <mergeCell ref="A229:A230"/>
    <mergeCell ref="B229:B230"/>
    <mergeCell ref="C229:C230"/>
    <mergeCell ref="G229:G230"/>
    <mergeCell ref="A239:A240"/>
    <mergeCell ref="B239:B240"/>
    <mergeCell ref="C239:C240"/>
    <mergeCell ref="G239:G240"/>
    <mergeCell ref="F239:F240"/>
    <mergeCell ref="B248:B249"/>
    <mergeCell ref="C248:C249"/>
    <mergeCell ref="G248:G249"/>
    <mergeCell ref="N229:N230"/>
    <mergeCell ref="F229:F230"/>
    <mergeCell ref="B231:J231"/>
    <mergeCell ref="N239:N240"/>
    <mergeCell ref="N248:N249"/>
    <mergeCell ref="F248:F249"/>
    <mergeCell ref="B250:J250"/>
    <mergeCell ref="A258:A259"/>
    <mergeCell ref="B258:B259"/>
    <mergeCell ref="C258:C259"/>
    <mergeCell ref="G258:G259"/>
    <mergeCell ref="N258:N259"/>
    <mergeCell ref="F258:F259"/>
    <mergeCell ref="A248:A249"/>
    <mergeCell ref="B260:J260"/>
    <mergeCell ref="B261:J261"/>
    <mergeCell ref="A269:A270"/>
    <mergeCell ref="B269:B270"/>
    <mergeCell ref="C269:C270"/>
    <mergeCell ref="G269:G270"/>
    <mergeCell ref="N269:N270"/>
    <mergeCell ref="F269:F270"/>
    <mergeCell ref="A278:A279"/>
    <mergeCell ref="B278:B279"/>
    <mergeCell ref="C278:C279"/>
    <mergeCell ref="G278:G279"/>
    <mergeCell ref="N278:N279"/>
    <mergeCell ref="F278:F279"/>
    <mergeCell ref="B280:J280"/>
    <mergeCell ref="A288:A289"/>
    <mergeCell ref="B288:B289"/>
    <mergeCell ref="C288:C289"/>
    <mergeCell ref="G288:G289"/>
    <mergeCell ref="N288:N289"/>
    <mergeCell ref="F288:F289"/>
    <mergeCell ref="B290:J290"/>
    <mergeCell ref="A298:A299"/>
    <mergeCell ref="B298:B299"/>
    <mergeCell ref="C298:C299"/>
    <mergeCell ref="G298:G299"/>
    <mergeCell ref="N298:N299"/>
    <mergeCell ref="F298:F299"/>
    <mergeCell ref="B300:J300"/>
    <mergeCell ref="A308:A309"/>
    <mergeCell ref="B308:B309"/>
    <mergeCell ref="C308:C309"/>
    <mergeCell ref="G308:G309"/>
    <mergeCell ref="N308:N309"/>
    <mergeCell ref="F308:F309"/>
    <mergeCell ref="B310:J310"/>
    <mergeCell ref="A318:A319"/>
    <mergeCell ref="B318:B319"/>
    <mergeCell ref="C318:C319"/>
    <mergeCell ref="G318:G319"/>
    <mergeCell ref="N318:N319"/>
    <mergeCell ref="F318:F319"/>
    <mergeCell ref="A329:A330"/>
    <mergeCell ref="B329:B330"/>
    <mergeCell ref="C329:C330"/>
    <mergeCell ref="G329:G330"/>
    <mergeCell ref="A338:A339"/>
    <mergeCell ref="B338:B339"/>
    <mergeCell ref="C338:C339"/>
    <mergeCell ref="G338:G339"/>
    <mergeCell ref="F338:F339"/>
    <mergeCell ref="C347:C348"/>
    <mergeCell ref="G347:G348"/>
    <mergeCell ref="N329:N330"/>
    <mergeCell ref="F329:F330"/>
    <mergeCell ref="N338:N339"/>
    <mergeCell ref="N347:N348"/>
    <mergeCell ref="F347:F348"/>
    <mergeCell ref="A356:A357"/>
    <mergeCell ref="B356:B357"/>
    <mergeCell ref="C356:C357"/>
    <mergeCell ref="G356:G357"/>
    <mergeCell ref="N356:N357"/>
    <mergeCell ref="F356:F357"/>
    <mergeCell ref="A347:A348"/>
    <mergeCell ref="B347:B348"/>
    <mergeCell ref="A365:A366"/>
    <mergeCell ref="B365:B366"/>
    <mergeCell ref="C365:C366"/>
    <mergeCell ref="G365:G366"/>
    <mergeCell ref="A374:A375"/>
    <mergeCell ref="B374:B375"/>
    <mergeCell ref="C374:C375"/>
    <mergeCell ref="G374:G375"/>
    <mergeCell ref="F374:F375"/>
    <mergeCell ref="B385:B386"/>
    <mergeCell ref="C385:C386"/>
    <mergeCell ref="G385:G386"/>
    <mergeCell ref="N365:N366"/>
    <mergeCell ref="F365:F366"/>
    <mergeCell ref="N374:N375"/>
    <mergeCell ref="N385:N386"/>
    <mergeCell ref="F385:F386"/>
    <mergeCell ref="B387:J387"/>
    <mergeCell ref="A395:A396"/>
    <mergeCell ref="B395:B396"/>
    <mergeCell ref="C395:C396"/>
    <mergeCell ref="G395:G396"/>
    <mergeCell ref="N395:N396"/>
    <mergeCell ref="F395:F396"/>
    <mergeCell ref="A385:A386"/>
    <mergeCell ref="B397:J397"/>
    <mergeCell ref="A405:A406"/>
    <mergeCell ref="B405:B406"/>
    <mergeCell ref="C405:C406"/>
    <mergeCell ref="G405:G406"/>
    <mergeCell ref="A415:A416"/>
    <mergeCell ref="B415:B416"/>
    <mergeCell ref="C415:C416"/>
    <mergeCell ref="G415:G416"/>
    <mergeCell ref="F415:F416"/>
    <mergeCell ref="C424:C425"/>
    <mergeCell ref="G424:G425"/>
    <mergeCell ref="N405:N406"/>
    <mergeCell ref="F405:F406"/>
    <mergeCell ref="B407:J407"/>
    <mergeCell ref="N415:N416"/>
    <mergeCell ref="N424:N425"/>
    <mergeCell ref="F424:F425"/>
    <mergeCell ref="A433:A434"/>
    <mergeCell ref="B433:B434"/>
    <mergeCell ref="C433:C434"/>
    <mergeCell ref="G433:G434"/>
    <mergeCell ref="N433:N434"/>
    <mergeCell ref="F433:F434"/>
    <mergeCell ref="A424:A425"/>
    <mergeCell ref="B424:B425"/>
    <mergeCell ref="B435:J435"/>
    <mergeCell ref="A443:A444"/>
    <mergeCell ref="B443:B444"/>
    <mergeCell ref="C443:C444"/>
    <mergeCell ref="G443:G444"/>
    <mergeCell ref="A452:A453"/>
    <mergeCell ref="B452:B453"/>
    <mergeCell ref="C452:C453"/>
    <mergeCell ref="G452:G453"/>
    <mergeCell ref="F452:F453"/>
    <mergeCell ref="C461:C462"/>
    <mergeCell ref="G461:G462"/>
    <mergeCell ref="N443:N444"/>
    <mergeCell ref="F443:F444"/>
    <mergeCell ref="N452:N453"/>
    <mergeCell ref="N461:N462"/>
    <mergeCell ref="F461:F462"/>
    <mergeCell ref="A470:A471"/>
    <mergeCell ref="B470:B471"/>
    <mergeCell ref="C470:C471"/>
    <mergeCell ref="G470:G471"/>
    <mergeCell ref="N470:N471"/>
    <mergeCell ref="F470:F471"/>
    <mergeCell ref="A461:A462"/>
    <mergeCell ref="B461:B462"/>
    <mergeCell ref="F479:F480"/>
    <mergeCell ref="G479:G480"/>
    <mergeCell ref="N479:N480"/>
    <mergeCell ref="I479:I480"/>
    <mergeCell ref="N509:N510"/>
    <mergeCell ref="I509:I510"/>
    <mergeCell ref="R479:R480"/>
    <mergeCell ref="E501:E502"/>
    <mergeCell ref="F501:F502"/>
    <mergeCell ref="G501:G502"/>
    <mergeCell ref="N501:N502"/>
    <mergeCell ref="I501:I502"/>
    <mergeCell ref="R501:R502"/>
    <mergeCell ref="E479:E480"/>
    <mergeCell ref="R509:R510"/>
    <mergeCell ref="E515:E516"/>
    <mergeCell ref="F515:F516"/>
    <mergeCell ref="G515:G516"/>
    <mergeCell ref="N515:N516"/>
    <mergeCell ref="I515:I516"/>
    <mergeCell ref="R515:R516"/>
    <mergeCell ref="E509:E510"/>
    <mergeCell ref="F509:F510"/>
    <mergeCell ref="G509:G510"/>
    <mergeCell ref="H21:I21"/>
    <mergeCell ref="H17:I17"/>
    <mergeCell ref="H18:I18"/>
    <mergeCell ref="H19:I19"/>
    <mergeCell ref="H20:I20"/>
  </mergeCells>
  <printOptions/>
  <pageMargins left="0.39370078740157477" right="0.39370078740157477" top="0.7874015748031495" bottom="0.39370078740157477" header="0.7874015748031495" footer="0.39370078740157477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D52"/>
  <sheetViews>
    <sheetView workbookViewId="0" topLeftCell="A1">
      <selection activeCell="A1" sqref="A1"/>
    </sheetView>
  </sheetViews>
  <sheetFormatPr defaultColWidth="9.140625" defaultRowHeight="10.5"/>
  <cols>
    <col min="1" max="1" width="5.7109375" style="25" customWidth="1"/>
    <col min="2" max="16384" width="9.140625" style="26" customWidth="1"/>
  </cols>
  <sheetData>
    <row r="1" spans="1:30" s="27" customFormat="1" ht="10.5">
      <c r="A1" s="28"/>
      <c r="B1" s="29" t="s">
        <v>207</v>
      </c>
      <c r="C1" s="29" t="s">
        <v>208</v>
      </c>
      <c r="D1" s="29" t="s">
        <v>209</v>
      </c>
      <c r="E1" s="29" t="s">
        <v>210</v>
      </c>
      <c r="F1" s="29" t="s">
        <v>211</v>
      </c>
      <c r="G1" s="29" t="s">
        <v>212</v>
      </c>
      <c r="H1" s="29" t="s">
        <v>213</v>
      </c>
      <c r="I1" s="29" t="s">
        <v>214</v>
      </c>
      <c r="J1" s="29" t="s">
        <v>215</v>
      </c>
      <c r="K1" s="29" t="s">
        <v>216</v>
      </c>
      <c r="L1" s="29" t="s">
        <v>217</v>
      </c>
      <c r="M1" s="29" t="s">
        <v>218</v>
      </c>
      <c r="N1" s="29" t="s">
        <v>219</v>
      </c>
      <c r="O1" s="29" t="s">
        <v>220</v>
      </c>
      <c r="P1" s="29" t="s">
        <v>221</v>
      </c>
      <c r="Q1" s="29" t="s">
        <v>222</v>
      </c>
      <c r="R1" s="29" t="s">
        <v>223</v>
      </c>
      <c r="S1" s="29" t="s">
        <v>224</v>
      </c>
      <c r="T1" s="29" t="s">
        <v>225</v>
      </c>
      <c r="U1" s="29" t="s">
        <v>226</v>
      </c>
      <c r="V1" s="29" t="s">
        <v>227</v>
      </c>
      <c r="W1" s="29"/>
      <c r="X1" s="29" t="s">
        <v>228</v>
      </c>
      <c r="Y1" s="29" t="s">
        <v>229</v>
      </c>
      <c r="Z1" s="29" t="s">
        <v>230</v>
      </c>
      <c r="AA1" s="29" t="s">
        <v>231</v>
      </c>
      <c r="AB1" s="29" t="s">
        <v>232</v>
      </c>
      <c r="AC1" s="29" t="s">
        <v>233</v>
      </c>
      <c r="AD1" s="29" t="s">
        <v>234</v>
      </c>
    </row>
    <row r="2" spans="1:10" ht="10.5">
      <c r="A2" s="60"/>
      <c r="B2" s="61"/>
      <c r="C2" s="61"/>
      <c r="D2" s="61"/>
      <c r="E2" s="61"/>
      <c r="F2" s="61"/>
      <c r="G2" s="61"/>
      <c r="H2" s="61"/>
      <c r="I2" s="61"/>
      <c r="J2" s="61"/>
    </row>
    <row r="3" spans="1:10" ht="10.5">
      <c r="A3" s="31"/>
      <c r="B3" s="62" t="s">
        <v>235</v>
      </c>
      <c r="C3" s="62"/>
      <c r="D3" s="62"/>
      <c r="E3" s="62"/>
      <c r="F3" s="62"/>
      <c r="G3" s="62"/>
      <c r="H3" s="62"/>
      <c r="I3" s="62"/>
      <c r="J3" s="62"/>
    </row>
    <row r="4" spans="1:10" ht="10.5">
      <c r="A4" s="31"/>
      <c r="B4" s="62" t="s">
        <v>236</v>
      </c>
      <c r="C4" s="62"/>
      <c r="D4" s="62"/>
      <c r="E4" s="62"/>
      <c r="F4" s="62"/>
      <c r="G4" s="62"/>
      <c r="H4" s="62"/>
      <c r="I4" s="62"/>
      <c r="J4" s="62"/>
    </row>
    <row r="5" spans="1:10" ht="10.5">
      <c r="A5" s="60"/>
      <c r="B5" s="61"/>
      <c r="C5" s="61"/>
      <c r="D5" s="61"/>
      <c r="E5" s="61"/>
      <c r="F5" s="61"/>
      <c r="G5" s="61"/>
      <c r="H5" s="61"/>
      <c r="I5" s="61"/>
      <c r="J5" s="61"/>
    </row>
    <row r="6" spans="1:30" ht="10.5">
      <c r="A6" s="24" t="str">
        <f>'Форма 4'!A29</f>
        <v>1.</v>
      </c>
      <c r="B6" s="24">
        <f aca="true" t="shared" si="0" ref="B6:B52">ROUND(C6+D6+F6,2)</f>
        <v>4.74</v>
      </c>
      <c r="C6" s="24">
        <f>'Форма 4'!D30</f>
        <v>4.74</v>
      </c>
      <c r="D6" s="24">
        <f>'Форма 4'!E29</f>
        <v>0</v>
      </c>
      <c r="E6" s="24">
        <f>'Форма 4'!E30</f>
        <v>0</v>
      </c>
      <c r="F6" s="24">
        <v>0</v>
      </c>
      <c r="G6" s="24">
        <v>0</v>
      </c>
      <c r="H6" s="24">
        <v>0</v>
      </c>
      <c r="I6" s="25">
        <f>'Форма 4'!I29</f>
        <v>0.492</v>
      </c>
      <c r="J6" s="25">
        <v>0</v>
      </c>
      <c r="K6" s="25">
        <f>'Форма 4'!I30</f>
        <v>0</v>
      </c>
      <c r="L6" s="24">
        <v>0</v>
      </c>
      <c r="M6" s="24">
        <v>0</v>
      </c>
      <c r="N6" s="24">
        <v>3.51</v>
      </c>
      <c r="O6" s="24">
        <v>2.37</v>
      </c>
      <c r="P6" s="24">
        <v>3.51</v>
      </c>
      <c r="Q6" s="24">
        <v>0</v>
      </c>
      <c r="R6" s="24">
        <v>2.37</v>
      </c>
      <c r="S6" s="24">
        <v>0</v>
      </c>
      <c r="T6" s="24">
        <v>0</v>
      </c>
      <c r="U6" s="24">
        <v>0</v>
      </c>
      <c r="V6" s="24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</row>
    <row r="7" spans="1:30" ht="10.5">
      <c r="A7" s="24" t="str">
        <f>'Форма 4'!A38</f>
        <v>2.</v>
      </c>
      <c r="B7" s="24">
        <f t="shared" si="0"/>
        <v>917.92</v>
      </c>
      <c r="C7" s="24">
        <f>'Форма 4'!D39</f>
        <v>844.72</v>
      </c>
      <c r="D7" s="24">
        <f>'Форма 4'!E38</f>
        <v>21.05</v>
      </c>
      <c r="E7" s="24">
        <f>'Форма 4'!E39</f>
        <v>0</v>
      </c>
      <c r="F7" s="24">
        <v>52.15</v>
      </c>
      <c r="G7" s="24">
        <v>0</v>
      </c>
      <c r="H7" s="24">
        <v>0</v>
      </c>
      <c r="I7" s="25">
        <f>'Форма 4'!I38</f>
        <v>78.36</v>
      </c>
      <c r="J7" s="25">
        <v>0</v>
      </c>
      <c r="K7" s="25">
        <f>'Форма 4'!I39</f>
        <v>0</v>
      </c>
      <c r="L7" s="24">
        <v>0</v>
      </c>
      <c r="M7" s="24">
        <v>0</v>
      </c>
      <c r="N7" s="24">
        <v>625.09</v>
      </c>
      <c r="O7" s="24">
        <v>422.36</v>
      </c>
      <c r="P7" s="24">
        <v>625.09</v>
      </c>
      <c r="Q7" s="24">
        <v>0</v>
      </c>
      <c r="R7" s="24">
        <v>422.36</v>
      </c>
      <c r="S7" s="24">
        <v>0</v>
      </c>
      <c r="T7" s="24">
        <v>0</v>
      </c>
      <c r="U7" s="24">
        <v>0</v>
      </c>
      <c r="V7" s="24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</row>
    <row r="8" spans="1:30" ht="10.5">
      <c r="A8" s="24" t="str">
        <f>'Форма 4'!A47</f>
        <v>3.</v>
      </c>
      <c r="B8" s="24">
        <f t="shared" si="0"/>
        <v>135.72</v>
      </c>
      <c r="C8" s="24">
        <f>'Форма 4'!D48</f>
        <v>87.04</v>
      </c>
      <c r="D8" s="24">
        <f>'Форма 4'!E47</f>
        <v>48.68</v>
      </c>
      <c r="E8" s="24">
        <f>'Форма 4'!E48</f>
        <v>0.92</v>
      </c>
      <c r="F8" s="24">
        <v>0</v>
      </c>
      <c r="G8" s="24">
        <v>0</v>
      </c>
      <c r="H8" s="24">
        <v>0</v>
      </c>
      <c r="I8" s="25">
        <f>'Форма 4'!I47</f>
        <v>7.152</v>
      </c>
      <c r="J8" s="25">
        <v>0</v>
      </c>
      <c r="K8" s="25">
        <f>'Форма 4'!I48</f>
        <v>0.056</v>
      </c>
      <c r="L8" s="24">
        <v>0</v>
      </c>
      <c r="M8" s="24">
        <v>0</v>
      </c>
      <c r="N8" s="24">
        <v>101.15</v>
      </c>
      <c r="O8" s="24">
        <v>62.45</v>
      </c>
      <c r="P8" s="24">
        <v>100.1</v>
      </c>
      <c r="Q8" s="24">
        <v>1.05</v>
      </c>
      <c r="R8" s="24">
        <v>61.8</v>
      </c>
      <c r="S8" s="24">
        <v>0.65</v>
      </c>
      <c r="T8" s="24">
        <v>0</v>
      </c>
      <c r="U8" s="24">
        <v>0</v>
      </c>
      <c r="V8" s="24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</row>
    <row r="9" spans="1:30" ht="10.5">
      <c r="A9" s="24" t="str">
        <f>'Форма 4'!A57</f>
        <v>4.</v>
      </c>
      <c r="B9" s="24">
        <f t="shared" si="0"/>
        <v>48.44</v>
      </c>
      <c r="C9" s="24">
        <f>'Форма 4'!D58</f>
        <v>20.86</v>
      </c>
      <c r="D9" s="24">
        <f>'Форма 4'!E57</f>
        <v>27.58</v>
      </c>
      <c r="E9" s="24">
        <f>'Форма 4'!E58</f>
        <v>0.78</v>
      </c>
      <c r="F9" s="24">
        <v>0</v>
      </c>
      <c r="G9" s="24">
        <v>0</v>
      </c>
      <c r="H9" s="24">
        <v>0</v>
      </c>
      <c r="I9" s="25">
        <f>'Форма 4'!I57</f>
        <v>1.84</v>
      </c>
      <c r="J9" s="25">
        <v>0</v>
      </c>
      <c r="K9" s="25">
        <f>'Форма 4'!I58</f>
        <v>0.048</v>
      </c>
      <c r="L9" s="24">
        <v>0</v>
      </c>
      <c r="M9" s="24">
        <v>0</v>
      </c>
      <c r="N9" s="24">
        <v>24.89</v>
      </c>
      <c r="O9" s="24">
        <v>15.36</v>
      </c>
      <c r="P9" s="24">
        <v>23.99</v>
      </c>
      <c r="Q9" s="24">
        <v>0.9</v>
      </c>
      <c r="R9" s="24">
        <v>14.81</v>
      </c>
      <c r="S9" s="24">
        <v>0.55</v>
      </c>
      <c r="T9" s="24">
        <v>0</v>
      </c>
      <c r="U9" s="24">
        <v>0</v>
      </c>
      <c r="V9" s="24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</row>
    <row r="10" spans="1:30" ht="10.5">
      <c r="A10" s="24" t="str">
        <f>'Форма 4'!A67</f>
        <v>5.</v>
      </c>
      <c r="B10" s="24">
        <f t="shared" si="0"/>
        <v>176.5</v>
      </c>
      <c r="C10" s="24">
        <f>'Форма 4'!D68</f>
        <v>14.03</v>
      </c>
      <c r="D10" s="24">
        <f>'Форма 4'!E67</f>
        <v>3.63</v>
      </c>
      <c r="E10" s="24">
        <f>'Форма 4'!E68</f>
        <v>0.12</v>
      </c>
      <c r="F10" s="24">
        <v>158.84</v>
      </c>
      <c r="G10" s="24">
        <v>0</v>
      </c>
      <c r="H10" s="24">
        <v>0</v>
      </c>
      <c r="I10" s="25">
        <f>'Форма 4'!I67</f>
        <v>1.135464</v>
      </c>
      <c r="J10" s="25">
        <v>0</v>
      </c>
      <c r="K10" s="25">
        <f>'Форма 4'!I68</f>
        <v>0.0072</v>
      </c>
      <c r="L10" s="24">
        <v>0</v>
      </c>
      <c r="M10" s="24">
        <v>0</v>
      </c>
      <c r="N10" s="24">
        <v>16.27</v>
      </c>
      <c r="O10" s="24">
        <v>10.05</v>
      </c>
      <c r="P10" s="24">
        <v>16.13</v>
      </c>
      <c r="Q10" s="24">
        <v>0.14</v>
      </c>
      <c r="R10" s="24">
        <v>9.96</v>
      </c>
      <c r="S10" s="24">
        <v>0.09</v>
      </c>
      <c r="T10" s="24">
        <v>0</v>
      </c>
      <c r="U10" s="24">
        <v>0</v>
      </c>
      <c r="V10" s="24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</row>
    <row r="11" spans="1:30" ht="10.5">
      <c r="A11" s="24" t="str">
        <f>'Форма 4'!A77</f>
        <v>6.</v>
      </c>
      <c r="B11" s="24">
        <f t="shared" si="0"/>
        <v>150.1</v>
      </c>
      <c r="C11" s="24">
        <f>'Форма 4'!D78</f>
        <v>13.62</v>
      </c>
      <c r="D11" s="24">
        <f>'Форма 4'!E77</f>
        <v>3.02</v>
      </c>
      <c r="E11" s="24">
        <f>'Форма 4'!E78</f>
        <v>0.08</v>
      </c>
      <c r="F11" s="24">
        <v>133.46</v>
      </c>
      <c r="G11" s="24">
        <v>0</v>
      </c>
      <c r="H11" s="24">
        <v>0</v>
      </c>
      <c r="I11" s="25">
        <f>'Форма 4'!I77</f>
        <v>1.102068</v>
      </c>
      <c r="J11" s="25">
        <v>0</v>
      </c>
      <c r="K11" s="25">
        <f>'Форма 4'!I78</f>
        <v>0.0042</v>
      </c>
      <c r="L11" s="24">
        <v>0</v>
      </c>
      <c r="M11" s="24">
        <v>0</v>
      </c>
      <c r="N11" s="24">
        <v>15.76</v>
      </c>
      <c r="O11" s="24">
        <v>9.73</v>
      </c>
      <c r="P11" s="24">
        <v>15.66</v>
      </c>
      <c r="Q11" s="24">
        <v>0.1</v>
      </c>
      <c r="R11" s="24">
        <v>9.67</v>
      </c>
      <c r="S11" s="24">
        <v>0.06</v>
      </c>
      <c r="T11" s="24">
        <v>0</v>
      </c>
      <c r="U11" s="24">
        <v>0</v>
      </c>
      <c r="V11" s="24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</row>
    <row r="12" spans="1:30" ht="10.5">
      <c r="A12" s="24" t="str">
        <f>'Форма 4'!A87</f>
        <v>7.</v>
      </c>
      <c r="B12" s="24">
        <f t="shared" si="0"/>
        <v>105.5</v>
      </c>
      <c r="C12" s="24">
        <f>'Форма 4'!D88</f>
        <v>13.62</v>
      </c>
      <c r="D12" s="24">
        <f>'Форма 4'!E87</f>
        <v>3.02</v>
      </c>
      <c r="E12" s="24">
        <f>'Форма 4'!E88</f>
        <v>0.08</v>
      </c>
      <c r="F12" s="24">
        <v>88.86</v>
      </c>
      <c r="G12" s="24">
        <v>0</v>
      </c>
      <c r="H12" s="24">
        <v>0</v>
      </c>
      <c r="I12" s="25">
        <f>'Форма 4'!I87</f>
        <v>1.102068</v>
      </c>
      <c r="J12" s="25">
        <v>0</v>
      </c>
      <c r="K12" s="25">
        <f>'Форма 4'!I88</f>
        <v>0.0042</v>
      </c>
      <c r="L12" s="24">
        <v>0</v>
      </c>
      <c r="M12" s="24">
        <v>0</v>
      </c>
      <c r="N12" s="24">
        <v>15.76</v>
      </c>
      <c r="O12" s="24">
        <v>9.73</v>
      </c>
      <c r="P12" s="24">
        <v>15.66</v>
      </c>
      <c r="Q12" s="24">
        <v>0.1</v>
      </c>
      <c r="R12" s="24">
        <v>9.67</v>
      </c>
      <c r="S12" s="24">
        <v>0.06</v>
      </c>
      <c r="T12" s="24">
        <v>0</v>
      </c>
      <c r="U12" s="24">
        <v>0</v>
      </c>
      <c r="V12" s="24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</row>
    <row r="13" spans="1:30" ht="10.5">
      <c r="A13" s="24" t="str">
        <f>'Форма 4'!A97</f>
        <v>8.</v>
      </c>
      <c r="B13" s="24">
        <f t="shared" si="0"/>
        <v>36</v>
      </c>
      <c r="C13" s="24">
        <f>'Форма 4'!D98</f>
        <v>0</v>
      </c>
      <c r="D13" s="24">
        <f>'Форма 4'!E97</f>
        <v>0</v>
      </c>
      <c r="E13" s="24">
        <f>'Форма 4'!E98</f>
        <v>0</v>
      </c>
      <c r="F13" s="24">
        <v>36</v>
      </c>
      <c r="G13" s="24">
        <v>34.9</v>
      </c>
      <c r="H13" s="24">
        <v>0</v>
      </c>
      <c r="I13" s="25">
        <f>'Форма 4'!I97</f>
        <v>0</v>
      </c>
      <c r="J13" s="25">
        <v>0</v>
      </c>
      <c r="K13" s="25">
        <f>'Форма 4'!I98</f>
        <v>0</v>
      </c>
      <c r="L13" s="24">
        <v>0.51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</row>
    <row r="14" spans="1:30" ht="10.5">
      <c r="A14" s="24" t="str">
        <f>'Форма 4'!A106</f>
        <v>9.</v>
      </c>
      <c r="B14" s="24">
        <f t="shared" si="0"/>
        <v>86.27</v>
      </c>
      <c r="C14" s="24">
        <f>'Форма 4'!D107</f>
        <v>9.44</v>
      </c>
      <c r="D14" s="24">
        <f>'Форма 4'!E106</f>
        <v>1.98</v>
      </c>
      <c r="E14" s="24">
        <f>'Форма 4'!E107</f>
        <v>0.05</v>
      </c>
      <c r="F14" s="24">
        <v>74.85</v>
      </c>
      <c r="G14" s="24">
        <v>0</v>
      </c>
      <c r="H14" s="24">
        <v>0</v>
      </c>
      <c r="I14" s="25">
        <f>'Форма 4'!I106</f>
        <v>0.763554</v>
      </c>
      <c r="J14" s="25">
        <v>0</v>
      </c>
      <c r="K14" s="25">
        <f>'Форма 4'!I107</f>
        <v>0.00315</v>
      </c>
      <c r="L14" s="24">
        <v>0</v>
      </c>
      <c r="M14" s="24">
        <v>0</v>
      </c>
      <c r="N14" s="24">
        <v>10.91</v>
      </c>
      <c r="O14" s="24">
        <v>6.74</v>
      </c>
      <c r="P14" s="24">
        <v>10.86</v>
      </c>
      <c r="Q14" s="24">
        <v>0.05</v>
      </c>
      <c r="R14" s="24">
        <v>6.7</v>
      </c>
      <c r="S14" s="24">
        <v>0.04</v>
      </c>
      <c r="T14" s="24">
        <v>0</v>
      </c>
      <c r="U14" s="24">
        <v>0</v>
      </c>
      <c r="V14" s="24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</row>
    <row r="15" spans="1:30" ht="10.5">
      <c r="A15" s="24" t="str">
        <f>'Форма 4'!A116</f>
        <v>10.</v>
      </c>
      <c r="B15" s="24">
        <f t="shared" si="0"/>
        <v>26.96</v>
      </c>
      <c r="C15" s="24">
        <f>'Форма 4'!D117</f>
        <v>7.08</v>
      </c>
      <c r="D15" s="24">
        <f>'Форма 4'!E116</f>
        <v>0.71</v>
      </c>
      <c r="E15" s="24">
        <f>'Форма 4'!E117</f>
        <v>0.05</v>
      </c>
      <c r="F15" s="24">
        <v>19.17</v>
      </c>
      <c r="G15" s="24">
        <v>0</v>
      </c>
      <c r="H15" s="24">
        <v>0</v>
      </c>
      <c r="I15" s="25">
        <f>'Форма 4'!I116</f>
        <v>0.572838</v>
      </c>
      <c r="J15" s="25">
        <v>0</v>
      </c>
      <c r="K15" s="25">
        <f>'Форма 4'!I117</f>
        <v>0.00285</v>
      </c>
      <c r="L15" s="24">
        <v>0</v>
      </c>
      <c r="M15" s="24">
        <v>0</v>
      </c>
      <c r="N15" s="24">
        <v>8.2</v>
      </c>
      <c r="O15" s="24">
        <v>5.06</v>
      </c>
      <c r="P15" s="24">
        <v>8.14</v>
      </c>
      <c r="Q15" s="24">
        <v>0.06</v>
      </c>
      <c r="R15" s="24">
        <v>5.03</v>
      </c>
      <c r="S15" s="24">
        <v>0.03</v>
      </c>
      <c r="T15" s="24">
        <v>0</v>
      </c>
      <c r="U15" s="24">
        <v>0</v>
      </c>
      <c r="V15" s="24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</row>
    <row r="16" spans="1:30" ht="10.5">
      <c r="A16" s="24" t="str">
        <f>'Форма 4'!A126</f>
        <v>11.</v>
      </c>
      <c r="B16" s="24">
        <f t="shared" si="0"/>
        <v>113.12</v>
      </c>
      <c r="C16" s="24">
        <f>'Форма 4'!D127</f>
        <v>46.11</v>
      </c>
      <c r="D16" s="24">
        <f>'Форма 4'!E126</f>
        <v>13.71</v>
      </c>
      <c r="E16" s="24">
        <f>'Форма 4'!E127</f>
        <v>0.48</v>
      </c>
      <c r="F16" s="24">
        <v>53.3</v>
      </c>
      <c r="G16" s="24">
        <v>0</v>
      </c>
      <c r="H16" s="24">
        <v>0</v>
      </c>
      <c r="I16" s="25">
        <f>'Форма 4'!I126</f>
        <v>4.0158</v>
      </c>
      <c r="J16" s="25">
        <v>0</v>
      </c>
      <c r="K16" s="25">
        <f>'Форма 4'!I127</f>
        <v>0.03</v>
      </c>
      <c r="L16" s="24">
        <v>0</v>
      </c>
      <c r="M16" s="24">
        <v>0</v>
      </c>
      <c r="N16" s="24">
        <v>53.58</v>
      </c>
      <c r="O16" s="24">
        <v>33.08</v>
      </c>
      <c r="P16" s="24">
        <v>53.03</v>
      </c>
      <c r="Q16" s="24">
        <v>0.55</v>
      </c>
      <c r="R16" s="24">
        <v>32.74</v>
      </c>
      <c r="S16" s="24">
        <v>0.34</v>
      </c>
      <c r="T16" s="24">
        <v>0</v>
      </c>
      <c r="U16" s="24">
        <v>0</v>
      </c>
      <c r="V16" s="24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</row>
    <row r="17" spans="1:30" ht="10.5">
      <c r="A17" s="24" t="str">
        <f>'Форма 4'!A136</f>
        <v>12.</v>
      </c>
      <c r="B17" s="24">
        <f t="shared" si="0"/>
        <v>1390</v>
      </c>
      <c r="C17" s="24">
        <f>'Форма 4'!D137</f>
        <v>0</v>
      </c>
      <c r="D17" s="24">
        <f>'Форма 4'!E136</f>
        <v>0</v>
      </c>
      <c r="E17" s="24">
        <f>'Форма 4'!E137</f>
        <v>0</v>
      </c>
      <c r="F17" s="24">
        <v>1390</v>
      </c>
      <c r="G17" s="24">
        <v>0</v>
      </c>
      <c r="H17" s="24">
        <v>0</v>
      </c>
      <c r="I17" s="25">
        <f>'Форма 4'!I136</f>
        <v>0</v>
      </c>
      <c r="J17" s="25">
        <v>0</v>
      </c>
      <c r="K17" s="25">
        <f>'Форма 4'!I137</f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</row>
    <row r="18" spans="1:30" ht="10.5">
      <c r="A18" s="24" t="str">
        <f>'Форма 4'!A145</f>
        <v>13.</v>
      </c>
      <c r="B18" s="24">
        <f t="shared" si="0"/>
        <v>101</v>
      </c>
      <c r="C18" s="24">
        <f>'Форма 4'!D146</f>
        <v>0</v>
      </c>
      <c r="D18" s="24">
        <f>'Форма 4'!E145</f>
        <v>0</v>
      </c>
      <c r="E18" s="24">
        <f>'Форма 4'!E146</f>
        <v>0</v>
      </c>
      <c r="F18" s="24">
        <v>101</v>
      </c>
      <c r="G18" s="24">
        <v>97.6</v>
      </c>
      <c r="H18" s="24">
        <v>0</v>
      </c>
      <c r="I18" s="25">
        <f>'Форма 4'!I145</f>
        <v>0</v>
      </c>
      <c r="J18" s="25">
        <v>0</v>
      </c>
      <c r="K18" s="25">
        <f>'Форма 4'!I146</f>
        <v>0</v>
      </c>
      <c r="L18" s="24">
        <v>7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</row>
    <row r="19" spans="1:30" ht="10.5">
      <c r="A19" s="24" t="str">
        <f>'Форма 4'!A154</f>
        <v>14.</v>
      </c>
      <c r="B19" s="24">
        <f t="shared" si="0"/>
        <v>451</v>
      </c>
      <c r="C19" s="24">
        <f>'Форма 4'!D155</f>
        <v>0</v>
      </c>
      <c r="D19" s="24">
        <f>'Форма 4'!E154</f>
        <v>0</v>
      </c>
      <c r="E19" s="24">
        <f>'Форма 4'!E155</f>
        <v>0</v>
      </c>
      <c r="F19" s="24">
        <v>451</v>
      </c>
      <c r="G19" s="24">
        <v>420</v>
      </c>
      <c r="H19" s="24">
        <v>0</v>
      </c>
      <c r="I19" s="25">
        <f>'Форма 4'!I154</f>
        <v>0</v>
      </c>
      <c r="J19" s="25">
        <v>0</v>
      </c>
      <c r="K19" s="25">
        <f>'Форма 4'!I155</f>
        <v>0</v>
      </c>
      <c r="L19" s="24">
        <v>7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</row>
    <row r="20" spans="1:30" ht="10.5">
      <c r="A20" s="24" t="str">
        <f>'Форма 4'!A163</f>
        <v>15.</v>
      </c>
      <c r="B20" s="24">
        <f t="shared" si="0"/>
        <v>101</v>
      </c>
      <c r="C20" s="24">
        <f>'Форма 4'!D164</f>
        <v>0</v>
      </c>
      <c r="D20" s="24">
        <f>'Форма 4'!E163</f>
        <v>0</v>
      </c>
      <c r="E20" s="24">
        <f>'Форма 4'!E164</f>
        <v>0</v>
      </c>
      <c r="F20" s="24">
        <v>101</v>
      </c>
      <c r="G20" s="24">
        <v>97.6</v>
      </c>
      <c r="H20" s="24">
        <v>0</v>
      </c>
      <c r="I20" s="25">
        <f>'Форма 4'!I163</f>
        <v>0</v>
      </c>
      <c r="J20" s="25">
        <v>0</v>
      </c>
      <c r="K20" s="25">
        <f>'Форма 4'!I164</f>
        <v>0</v>
      </c>
      <c r="L20" s="24">
        <v>7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</row>
    <row r="21" spans="1:30" ht="10.5">
      <c r="A21" s="24" t="str">
        <f>'Форма 4'!A172</f>
        <v>16.</v>
      </c>
      <c r="B21" s="24">
        <f t="shared" si="0"/>
        <v>48.33</v>
      </c>
      <c r="C21" s="24">
        <f>'Форма 4'!D173</f>
        <v>23.29</v>
      </c>
      <c r="D21" s="24">
        <f>'Форма 4'!E172</f>
        <v>5.55</v>
      </c>
      <c r="E21" s="24">
        <f>'Форма 4'!E173</f>
        <v>0</v>
      </c>
      <c r="F21" s="24">
        <v>19.49</v>
      </c>
      <c r="G21" s="24">
        <v>0</v>
      </c>
      <c r="H21" s="24">
        <v>0</v>
      </c>
      <c r="I21" s="25">
        <f>'Форма 4'!I172</f>
        <v>2.0286</v>
      </c>
      <c r="J21" s="25">
        <v>0</v>
      </c>
      <c r="K21" s="25">
        <f>'Форма 4'!I173</f>
        <v>0</v>
      </c>
      <c r="L21" s="24">
        <v>0</v>
      </c>
      <c r="M21" s="24">
        <v>0</v>
      </c>
      <c r="N21" s="24">
        <v>26.78</v>
      </c>
      <c r="O21" s="24">
        <v>16.54</v>
      </c>
      <c r="P21" s="24">
        <v>26.78</v>
      </c>
      <c r="Q21" s="24">
        <v>0</v>
      </c>
      <c r="R21" s="24">
        <v>16.54</v>
      </c>
      <c r="S21" s="24">
        <v>0</v>
      </c>
      <c r="T21" s="24">
        <v>0</v>
      </c>
      <c r="U21" s="24">
        <v>0</v>
      </c>
      <c r="V21" s="24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</row>
    <row r="22" spans="1:30" ht="10.5">
      <c r="A22" s="24" t="str">
        <f>'Форма 4'!A182</f>
        <v>17.</v>
      </c>
      <c r="B22" s="24">
        <f t="shared" si="0"/>
        <v>52.3</v>
      </c>
      <c r="C22" s="24">
        <f>'Форма 4'!D183</f>
        <v>0</v>
      </c>
      <c r="D22" s="24">
        <f>'Форма 4'!E182</f>
        <v>0</v>
      </c>
      <c r="E22" s="24">
        <f>'Форма 4'!E183</f>
        <v>0</v>
      </c>
      <c r="F22" s="24">
        <v>52.3</v>
      </c>
      <c r="G22" s="24">
        <v>51</v>
      </c>
      <c r="H22" s="24">
        <v>0</v>
      </c>
      <c r="I22" s="25">
        <f>'Форма 4'!I182</f>
        <v>0</v>
      </c>
      <c r="J22" s="25">
        <v>0</v>
      </c>
      <c r="K22" s="25">
        <f>'Форма 4'!I183</f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</row>
    <row r="23" spans="1:30" ht="10.5">
      <c r="A23" s="24" t="str">
        <f>'Форма 4'!A191</f>
        <v>18.</v>
      </c>
      <c r="B23" s="24">
        <f t="shared" si="0"/>
        <v>35.6</v>
      </c>
      <c r="C23" s="24">
        <f>'Форма 4'!D192</f>
        <v>0</v>
      </c>
      <c r="D23" s="24">
        <f>'Форма 4'!E191</f>
        <v>0</v>
      </c>
      <c r="E23" s="24">
        <f>'Форма 4'!E192</f>
        <v>0</v>
      </c>
      <c r="F23" s="24">
        <v>35.6</v>
      </c>
      <c r="G23" s="24">
        <v>34</v>
      </c>
      <c r="H23" s="24">
        <v>0</v>
      </c>
      <c r="I23" s="25">
        <f>'Форма 4'!I191</f>
        <v>0</v>
      </c>
      <c r="J23" s="25">
        <v>0</v>
      </c>
      <c r="K23" s="25">
        <f>'Форма 4'!I192</f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</row>
    <row r="24" spans="1:30" ht="10.5">
      <c r="A24" s="24" t="str">
        <f>'Форма 4'!A200</f>
        <v>19.</v>
      </c>
      <c r="B24" s="24">
        <f t="shared" si="0"/>
        <v>47.13</v>
      </c>
      <c r="C24" s="24">
        <f>'Форма 4'!D201</f>
        <v>24.41</v>
      </c>
      <c r="D24" s="24">
        <f>'Форма 4'!E200</f>
        <v>20.69</v>
      </c>
      <c r="E24" s="24">
        <f>'Форма 4'!E201</f>
        <v>0.54</v>
      </c>
      <c r="F24" s="24">
        <v>2.03</v>
      </c>
      <c r="G24" s="24">
        <v>0</v>
      </c>
      <c r="H24" s="24">
        <v>0</v>
      </c>
      <c r="I24" s="25">
        <f>'Форма 4'!I200</f>
        <v>2.07552</v>
      </c>
      <c r="J24" s="25">
        <v>0</v>
      </c>
      <c r="K24" s="25">
        <f>'Форма 4'!I201</f>
        <v>0.033</v>
      </c>
      <c r="L24" s="24">
        <v>0</v>
      </c>
      <c r="M24" s="24">
        <v>0</v>
      </c>
      <c r="N24" s="24">
        <v>28.69</v>
      </c>
      <c r="O24" s="24">
        <v>17.71</v>
      </c>
      <c r="P24" s="24">
        <v>28.07</v>
      </c>
      <c r="Q24" s="24">
        <v>0.62</v>
      </c>
      <c r="R24" s="24">
        <v>17.33</v>
      </c>
      <c r="S24" s="24">
        <v>0.38</v>
      </c>
      <c r="T24" s="24">
        <v>0</v>
      </c>
      <c r="U24" s="24">
        <v>0</v>
      </c>
      <c r="V24" s="24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</row>
    <row r="25" spans="1:30" ht="10.5">
      <c r="A25" s="24" t="str">
        <f>'Форма 4'!A211</f>
        <v>20.</v>
      </c>
      <c r="B25" s="24">
        <f t="shared" si="0"/>
        <v>934</v>
      </c>
      <c r="C25" s="24">
        <f>'Форма 4'!D212</f>
        <v>0</v>
      </c>
      <c r="D25" s="24">
        <f>'Форма 4'!E211</f>
        <v>0</v>
      </c>
      <c r="E25" s="24">
        <f>'Форма 4'!E212</f>
        <v>0</v>
      </c>
      <c r="F25" s="24">
        <v>934</v>
      </c>
      <c r="G25" s="24">
        <v>0</v>
      </c>
      <c r="H25" s="24">
        <v>0</v>
      </c>
      <c r="I25" s="25">
        <f>'Форма 4'!I211</f>
        <v>0</v>
      </c>
      <c r="J25" s="25">
        <v>0</v>
      </c>
      <c r="K25" s="25">
        <f>'Форма 4'!I212</f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</row>
    <row r="26" spans="1:30" ht="10.5">
      <c r="A26" s="24" t="str">
        <f>'Форма 4'!A220</f>
        <v>21.</v>
      </c>
      <c r="B26" s="24">
        <f t="shared" si="0"/>
        <v>101</v>
      </c>
      <c r="C26" s="24">
        <f>'Форма 4'!D221</f>
        <v>0</v>
      </c>
      <c r="D26" s="24">
        <f>'Форма 4'!E220</f>
        <v>0</v>
      </c>
      <c r="E26" s="24">
        <f>'Форма 4'!E221</f>
        <v>0</v>
      </c>
      <c r="F26" s="24">
        <v>101</v>
      </c>
      <c r="G26" s="24">
        <v>97.6</v>
      </c>
      <c r="H26" s="24">
        <v>0</v>
      </c>
      <c r="I26" s="25">
        <f>'Форма 4'!I220</f>
        <v>0</v>
      </c>
      <c r="J26" s="25">
        <v>0</v>
      </c>
      <c r="K26" s="25">
        <f>'Форма 4'!I221</f>
        <v>0</v>
      </c>
      <c r="L26" s="24">
        <v>7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</row>
    <row r="27" spans="1:30" ht="10.5">
      <c r="A27" s="24" t="str">
        <f>'Форма 4'!A229</f>
        <v>22.</v>
      </c>
      <c r="B27" s="24">
        <f t="shared" si="0"/>
        <v>937.07</v>
      </c>
      <c r="C27" s="24">
        <f>'Форма 4'!D230</f>
        <v>300.29</v>
      </c>
      <c r="D27" s="24">
        <f>'Форма 4'!E229</f>
        <v>182.57</v>
      </c>
      <c r="E27" s="24">
        <f>'Форма 4'!E230</f>
        <v>3.44</v>
      </c>
      <c r="F27" s="24">
        <v>454.21</v>
      </c>
      <c r="G27" s="24">
        <v>0</v>
      </c>
      <c r="H27" s="24">
        <v>0</v>
      </c>
      <c r="I27" s="25">
        <f>'Форма 4'!I229</f>
        <v>24.6744</v>
      </c>
      <c r="J27" s="25">
        <v>0</v>
      </c>
      <c r="K27" s="25">
        <f>'Форма 4'!I230</f>
        <v>0.21</v>
      </c>
      <c r="L27" s="24">
        <v>0</v>
      </c>
      <c r="M27" s="24">
        <v>0</v>
      </c>
      <c r="N27" s="24">
        <v>349.29</v>
      </c>
      <c r="O27" s="24">
        <v>215.65</v>
      </c>
      <c r="P27" s="24">
        <v>345.33</v>
      </c>
      <c r="Q27" s="24">
        <v>3.96</v>
      </c>
      <c r="R27" s="24">
        <v>213.21</v>
      </c>
      <c r="S27" s="24">
        <v>2.44</v>
      </c>
      <c r="T27" s="24">
        <v>0</v>
      </c>
      <c r="U27" s="24">
        <v>0</v>
      </c>
      <c r="V27" s="24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</row>
    <row r="28" spans="1:30" ht="10.5">
      <c r="A28" s="24" t="str">
        <f>'Форма 4'!A239</f>
        <v>23.</v>
      </c>
      <c r="B28" s="24">
        <f t="shared" si="0"/>
        <v>39752.91</v>
      </c>
      <c r="C28" s="24">
        <f>'Форма 4'!D240</f>
        <v>0</v>
      </c>
      <c r="D28" s="24">
        <f>'Форма 4'!E239</f>
        <v>0</v>
      </c>
      <c r="E28" s="24">
        <f>'Форма 4'!E240</f>
        <v>0</v>
      </c>
      <c r="F28" s="24">
        <v>39752.91</v>
      </c>
      <c r="G28" s="24">
        <v>34650</v>
      </c>
      <c r="H28" s="24">
        <v>0</v>
      </c>
      <c r="I28" s="25">
        <f>'Форма 4'!I239</f>
        <v>0</v>
      </c>
      <c r="J28" s="25">
        <v>0</v>
      </c>
      <c r="K28" s="25">
        <f>'Форма 4'!I240</f>
        <v>0</v>
      </c>
      <c r="L28" s="24">
        <v>322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</row>
    <row r="29" spans="1:30" ht="10.5">
      <c r="A29" s="24" t="str">
        <f>'Форма 4'!A248</f>
        <v>24.</v>
      </c>
      <c r="B29" s="24">
        <f t="shared" si="0"/>
        <v>215.38</v>
      </c>
      <c r="C29" s="24">
        <f>'Форма 4'!D249</f>
        <v>5.29</v>
      </c>
      <c r="D29" s="24">
        <f>'Форма 4'!E248</f>
        <v>0</v>
      </c>
      <c r="E29" s="24">
        <f>'Форма 4'!E249</f>
        <v>0</v>
      </c>
      <c r="F29" s="24">
        <v>210.09</v>
      </c>
      <c r="G29" s="24">
        <v>0</v>
      </c>
      <c r="H29" s="24">
        <v>0</v>
      </c>
      <c r="I29" s="25">
        <f>'Форма 4'!I248</f>
        <v>0.4278</v>
      </c>
      <c r="J29" s="25">
        <v>0</v>
      </c>
      <c r="K29" s="25">
        <f>'Форма 4'!I249</f>
        <v>0</v>
      </c>
      <c r="L29" s="24">
        <v>0</v>
      </c>
      <c r="M29" s="24">
        <v>0</v>
      </c>
      <c r="N29" s="24">
        <v>6.08</v>
      </c>
      <c r="O29" s="24">
        <v>3.76</v>
      </c>
      <c r="P29" s="24">
        <v>6.08</v>
      </c>
      <c r="Q29" s="24">
        <v>0</v>
      </c>
      <c r="R29" s="24">
        <v>3.76</v>
      </c>
      <c r="S29" s="24">
        <v>0</v>
      </c>
      <c r="T29" s="24">
        <v>0</v>
      </c>
      <c r="U29" s="24">
        <v>0</v>
      </c>
      <c r="V29" s="24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</row>
    <row r="30" spans="1:30" ht="10.5">
      <c r="A30" s="24" t="str">
        <f>'Форма 4'!A258</f>
        <v>25.</v>
      </c>
      <c r="B30" s="24">
        <f t="shared" si="0"/>
        <v>6.38</v>
      </c>
      <c r="C30" s="24">
        <f>'Форма 4'!D259</f>
        <v>5.29</v>
      </c>
      <c r="D30" s="24">
        <f>'Форма 4'!E258</f>
        <v>0</v>
      </c>
      <c r="E30" s="24">
        <f>'Форма 4'!E259</f>
        <v>0</v>
      </c>
      <c r="F30" s="24">
        <v>1.09</v>
      </c>
      <c r="G30" s="24">
        <v>0</v>
      </c>
      <c r="H30" s="24">
        <v>0</v>
      </c>
      <c r="I30" s="25">
        <f>'Форма 4'!I258</f>
        <v>0.4278</v>
      </c>
      <c r="J30" s="25">
        <v>0</v>
      </c>
      <c r="K30" s="25">
        <f>'Форма 4'!I259</f>
        <v>0</v>
      </c>
      <c r="L30" s="24">
        <v>0</v>
      </c>
      <c r="M30" s="24">
        <v>0</v>
      </c>
      <c r="N30" s="24">
        <v>6.08</v>
      </c>
      <c r="O30" s="24">
        <v>3.76</v>
      </c>
      <c r="P30" s="24">
        <v>6.08</v>
      </c>
      <c r="Q30" s="24">
        <v>0</v>
      </c>
      <c r="R30" s="24">
        <v>3.76</v>
      </c>
      <c r="S30" s="24">
        <v>0</v>
      </c>
      <c r="T30" s="24">
        <v>0</v>
      </c>
      <c r="U30" s="24">
        <v>0</v>
      </c>
      <c r="V30" s="24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</row>
    <row r="31" spans="1:30" ht="10.5">
      <c r="A31" s="24" t="str">
        <f>'Форма 4'!A269</f>
        <v>26.</v>
      </c>
      <c r="B31" s="24">
        <f t="shared" si="0"/>
        <v>71.76</v>
      </c>
      <c r="C31" s="24">
        <f>'Форма 4'!D270</f>
        <v>0</v>
      </c>
      <c r="D31" s="24">
        <f>'Форма 4'!E269</f>
        <v>0</v>
      </c>
      <c r="E31" s="24">
        <f>'Форма 4'!E270</f>
        <v>0</v>
      </c>
      <c r="F31" s="24">
        <v>71.76</v>
      </c>
      <c r="G31" s="24">
        <v>0</v>
      </c>
      <c r="H31" s="24">
        <v>0</v>
      </c>
      <c r="I31" s="25">
        <f>'Форма 4'!I269</f>
        <v>0</v>
      </c>
      <c r="J31" s="25">
        <v>0</v>
      </c>
      <c r="K31" s="25">
        <f>'Форма 4'!I270</f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</row>
    <row r="32" spans="1:30" ht="10.5">
      <c r="A32" s="24" t="str">
        <f>'Форма 4'!A278</f>
        <v>27.</v>
      </c>
      <c r="B32" s="24">
        <f t="shared" si="0"/>
        <v>268.75</v>
      </c>
      <c r="C32" s="24">
        <f>'Форма 4'!D279</f>
        <v>5.09</v>
      </c>
      <c r="D32" s="24">
        <f>'Форма 4'!E278</f>
        <v>0</v>
      </c>
      <c r="E32" s="24">
        <f>'Форма 4'!E279</f>
        <v>0</v>
      </c>
      <c r="F32" s="24">
        <v>263.66</v>
      </c>
      <c r="G32" s="24">
        <v>0</v>
      </c>
      <c r="H32" s="24">
        <v>0</v>
      </c>
      <c r="I32" s="25">
        <f>'Форма 4'!I278</f>
        <v>0.4278</v>
      </c>
      <c r="J32" s="25">
        <v>0</v>
      </c>
      <c r="K32" s="25">
        <f>'Форма 4'!I279</f>
        <v>0</v>
      </c>
      <c r="L32" s="24">
        <v>0</v>
      </c>
      <c r="M32" s="24">
        <v>0</v>
      </c>
      <c r="N32" s="24">
        <v>5.85</v>
      </c>
      <c r="O32" s="24">
        <v>3.61</v>
      </c>
      <c r="P32" s="24">
        <v>5.85</v>
      </c>
      <c r="Q32" s="24">
        <v>0</v>
      </c>
      <c r="R32" s="24">
        <v>3.61</v>
      </c>
      <c r="S32" s="24">
        <v>0</v>
      </c>
      <c r="T32" s="24">
        <v>0</v>
      </c>
      <c r="U32" s="24">
        <v>0</v>
      </c>
      <c r="V32" s="24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</row>
    <row r="33" spans="1:30" ht="10.5">
      <c r="A33" s="24" t="str">
        <f>'Форма 4'!A288</f>
        <v>28.</v>
      </c>
      <c r="B33" s="24">
        <f t="shared" si="0"/>
        <v>179.5</v>
      </c>
      <c r="C33" s="24">
        <f>'Форма 4'!D289</f>
        <v>38.64</v>
      </c>
      <c r="D33" s="24">
        <f>'Форма 4'!E288</f>
        <v>111.18</v>
      </c>
      <c r="E33" s="24">
        <f>'Форма 4'!E289</f>
        <v>12.98</v>
      </c>
      <c r="F33" s="24">
        <v>29.68</v>
      </c>
      <c r="G33" s="24">
        <v>0</v>
      </c>
      <c r="H33" s="24">
        <v>0</v>
      </c>
      <c r="I33" s="25">
        <f>'Форма 4'!I288</f>
        <v>2.8704</v>
      </c>
      <c r="J33" s="25">
        <v>0</v>
      </c>
      <c r="K33" s="25">
        <f>'Форма 4'!I289</f>
        <v>0.795</v>
      </c>
      <c r="L33" s="24">
        <v>0</v>
      </c>
      <c r="M33" s="24">
        <v>0</v>
      </c>
      <c r="N33" s="24">
        <v>67.11</v>
      </c>
      <c r="O33" s="24">
        <v>39.23</v>
      </c>
      <c r="P33" s="24">
        <v>50.23</v>
      </c>
      <c r="Q33" s="24">
        <v>16.88</v>
      </c>
      <c r="R33" s="24">
        <v>29.37</v>
      </c>
      <c r="S33" s="24">
        <v>9.86</v>
      </c>
      <c r="T33" s="24">
        <v>0</v>
      </c>
      <c r="U33" s="24">
        <v>0</v>
      </c>
      <c r="V33" s="24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</row>
    <row r="34" spans="1:30" ht="10.5">
      <c r="A34" s="24" t="str">
        <f>'Форма 4'!A298</f>
        <v>29.</v>
      </c>
      <c r="B34" s="24">
        <f t="shared" si="0"/>
        <v>123.13</v>
      </c>
      <c r="C34" s="24">
        <f>'Форма 4'!D299</f>
        <v>101.78</v>
      </c>
      <c r="D34" s="24">
        <f>'Форма 4'!E298</f>
        <v>7.16</v>
      </c>
      <c r="E34" s="24">
        <f>'Форма 4'!E299</f>
        <v>0</v>
      </c>
      <c r="F34" s="24">
        <v>14.19</v>
      </c>
      <c r="G34" s="24">
        <v>0</v>
      </c>
      <c r="H34" s="24">
        <v>0</v>
      </c>
      <c r="I34" s="25">
        <f>'Форма 4'!I298</f>
        <v>6.9138</v>
      </c>
      <c r="J34" s="25">
        <v>0</v>
      </c>
      <c r="K34" s="25">
        <f>'Форма 4'!I299</f>
        <v>0</v>
      </c>
      <c r="L34" s="24">
        <v>0</v>
      </c>
      <c r="M34" s="24">
        <v>0</v>
      </c>
      <c r="N34" s="24">
        <v>117.05</v>
      </c>
      <c r="O34" s="24">
        <v>72.26</v>
      </c>
      <c r="P34" s="24">
        <v>117.05</v>
      </c>
      <c r="Q34" s="24">
        <v>0</v>
      </c>
      <c r="R34" s="24">
        <v>72.26</v>
      </c>
      <c r="S34" s="24">
        <v>0</v>
      </c>
      <c r="T34" s="24">
        <v>0</v>
      </c>
      <c r="U34" s="24">
        <v>0</v>
      </c>
      <c r="V34" s="24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</row>
    <row r="35" spans="1:30" ht="10.5">
      <c r="A35" s="24" t="str">
        <f>'Форма 4'!A308</f>
        <v>30.</v>
      </c>
      <c r="B35" s="24">
        <f t="shared" si="0"/>
        <v>1084.81</v>
      </c>
      <c r="C35" s="24">
        <f>'Форма 4'!D309</f>
        <v>784.05</v>
      </c>
      <c r="D35" s="24">
        <f>'Форма 4'!E308</f>
        <v>172.52</v>
      </c>
      <c r="E35" s="24">
        <f>'Форма 4'!E309</f>
        <v>2.7</v>
      </c>
      <c r="F35" s="24">
        <v>128.24</v>
      </c>
      <c r="G35" s="24">
        <v>0</v>
      </c>
      <c r="H35" s="24">
        <v>0</v>
      </c>
      <c r="I35" s="25">
        <f>'Форма 4'!I308</f>
        <v>68.2962</v>
      </c>
      <c r="J35" s="25">
        <v>0</v>
      </c>
      <c r="K35" s="25">
        <f>'Форма 4'!I309</f>
        <v>0.165</v>
      </c>
      <c r="L35" s="24">
        <v>0</v>
      </c>
      <c r="M35" s="24">
        <v>0</v>
      </c>
      <c r="N35" s="24">
        <v>637.27</v>
      </c>
      <c r="O35" s="24">
        <v>566.46</v>
      </c>
      <c r="P35" s="24">
        <v>635.08</v>
      </c>
      <c r="Q35" s="24">
        <v>2.19</v>
      </c>
      <c r="R35" s="24">
        <v>564.52</v>
      </c>
      <c r="S35" s="24">
        <v>1.94</v>
      </c>
      <c r="T35" s="24">
        <v>0</v>
      </c>
      <c r="U35" s="24">
        <v>0</v>
      </c>
      <c r="V35" s="24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</row>
    <row r="36" spans="1:30" ht="10.5">
      <c r="A36" s="24" t="str">
        <f>'Форма 4'!A318</f>
        <v>31.</v>
      </c>
      <c r="B36" s="24">
        <f t="shared" si="0"/>
        <v>13.2</v>
      </c>
      <c r="C36" s="24">
        <f>'Форма 4'!D319</f>
        <v>0</v>
      </c>
      <c r="D36" s="24">
        <f>'Форма 4'!E318</f>
        <v>0</v>
      </c>
      <c r="E36" s="24">
        <f>'Форма 4'!E319</f>
        <v>0</v>
      </c>
      <c r="F36" s="24">
        <v>13.2</v>
      </c>
      <c r="G36" s="24">
        <v>12.5</v>
      </c>
      <c r="H36" s="24">
        <v>0</v>
      </c>
      <c r="I36" s="25">
        <f>'Форма 4'!I318</f>
        <v>0</v>
      </c>
      <c r="J36" s="25">
        <v>0</v>
      </c>
      <c r="K36" s="25">
        <f>'Форма 4'!I319</f>
        <v>0</v>
      </c>
      <c r="L36" s="24">
        <v>7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</row>
    <row r="37" spans="1:30" ht="10.5">
      <c r="A37" s="24" t="str">
        <f>'Форма 4'!A329</f>
        <v>32.</v>
      </c>
      <c r="B37" s="24">
        <f t="shared" si="0"/>
        <v>16.6</v>
      </c>
      <c r="C37" s="24">
        <f>'Форма 4'!D330</f>
        <v>15.5</v>
      </c>
      <c r="D37" s="24">
        <f>'Форма 4'!E329</f>
        <v>0</v>
      </c>
      <c r="E37" s="24">
        <f>'Форма 4'!E330</f>
        <v>0</v>
      </c>
      <c r="F37" s="24">
        <v>1.1</v>
      </c>
      <c r="G37" s="24">
        <v>0</v>
      </c>
      <c r="H37" s="24">
        <v>0</v>
      </c>
      <c r="I37" s="25">
        <f>'Форма 4'!I329</f>
        <v>1.236</v>
      </c>
      <c r="J37" s="25">
        <v>0</v>
      </c>
      <c r="K37" s="25">
        <f>'Форма 4'!I330</f>
        <v>0</v>
      </c>
      <c r="L37" s="24">
        <v>7</v>
      </c>
      <c r="M37" s="24">
        <v>0</v>
      </c>
      <c r="N37" s="24">
        <v>12.4</v>
      </c>
      <c r="O37" s="24">
        <v>9.3</v>
      </c>
      <c r="P37" s="24">
        <v>12.4</v>
      </c>
      <c r="Q37" s="24">
        <v>0</v>
      </c>
      <c r="R37" s="24">
        <v>9.3</v>
      </c>
      <c r="S37" s="24">
        <v>0</v>
      </c>
      <c r="T37" s="24">
        <v>0</v>
      </c>
      <c r="U37" s="24">
        <v>0</v>
      </c>
      <c r="V37" s="24">
        <v>0</v>
      </c>
      <c r="X37" s="26">
        <v>0.0523809524</v>
      </c>
      <c r="Y37" s="26">
        <v>0.0523809524</v>
      </c>
      <c r="Z37" s="26">
        <v>0.0523809524</v>
      </c>
      <c r="AA37" s="26">
        <v>0.0523809524</v>
      </c>
      <c r="AB37" s="26">
        <v>0.0523809524</v>
      </c>
      <c r="AC37" s="26">
        <v>0.0523809524</v>
      </c>
      <c r="AD37" s="26">
        <v>0.0523809524</v>
      </c>
    </row>
    <row r="38" spans="1:30" ht="10.5">
      <c r="A38" s="24" t="str">
        <f>'Форма 4'!A338</f>
        <v>33.</v>
      </c>
      <c r="B38" s="24">
        <f t="shared" si="0"/>
        <v>55.4</v>
      </c>
      <c r="C38" s="24">
        <f>'Форма 4'!D339</f>
        <v>9.55</v>
      </c>
      <c r="D38" s="24">
        <f>'Форма 4'!E338</f>
        <v>5.16</v>
      </c>
      <c r="E38" s="24">
        <f>'Форма 4'!E339</f>
        <v>0</v>
      </c>
      <c r="F38" s="24">
        <v>40.69</v>
      </c>
      <c r="G38" s="24">
        <v>0</v>
      </c>
      <c r="H38" s="24">
        <v>0</v>
      </c>
      <c r="I38" s="25">
        <f>'Форма 4'!I338</f>
        <v>0.7848</v>
      </c>
      <c r="J38" s="25">
        <v>0</v>
      </c>
      <c r="K38" s="25">
        <f>'Форма 4'!I339</f>
        <v>0</v>
      </c>
      <c r="L38" s="24">
        <v>7</v>
      </c>
      <c r="M38" s="24">
        <v>0</v>
      </c>
      <c r="N38" s="24">
        <v>7.64</v>
      </c>
      <c r="O38" s="24">
        <v>5.73</v>
      </c>
      <c r="P38" s="24">
        <v>7.64</v>
      </c>
      <c r="Q38" s="24">
        <v>0</v>
      </c>
      <c r="R38" s="24">
        <v>5.73</v>
      </c>
      <c r="S38" s="24">
        <v>0</v>
      </c>
      <c r="T38" s="24">
        <v>0</v>
      </c>
      <c r="U38" s="24">
        <v>0</v>
      </c>
      <c r="V38" s="24">
        <v>0</v>
      </c>
      <c r="X38" s="26">
        <v>1.9376190476</v>
      </c>
      <c r="Y38" s="26">
        <v>1.9376190476</v>
      </c>
      <c r="Z38" s="26">
        <v>1.9376190476</v>
      </c>
      <c r="AA38" s="26">
        <v>1.9376190476</v>
      </c>
      <c r="AB38" s="26">
        <v>1.9376190476</v>
      </c>
      <c r="AC38" s="26">
        <v>1.9376190476</v>
      </c>
      <c r="AD38" s="26">
        <v>1.9376190476</v>
      </c>
    </row>
    <row r="39" spans="1:30" ht="10.5">
      <c r="A39" s="24" t="str">
        <f>'Форма 4'!A347</f>
        <v>34.</v>
      </c>
      <c r="B39" s="24">
        <f t="shared" si="0"/>
        <v>20</v>
      </c>
      <c r="C39" s="24">
        <f>'Форма 4'!D348</f>
        <v>0</v>
      </c>
      <c r="D39" s="24">
        <f>'Форма 4'!E347</f>
        <v>0</v>
      </c>
      <c r="E39" s="24">
        <f>'Форма 4'!E348</f>
        <v>0</v>
      </c>
      <c r="F39" s="24">
        <v>20</v>
      </c>
      <c r="G39" s="24">
        <v>19.4</v>
      </c>
      <c r="H39" s="24">
        <v>0</v>
      </c>
      <c r="I39" s="25">
        <f>'Форма 4'!I347</f>
        <v>0</v>
      </c>
      <c r="J39" s="25">
        <v>0</v>
      </c>
      <c r="K39" s="25">
        <f>'Форма 4'!I348</f>
        <v>0</v>
      </c>
      <c r="L39" s="24">
        <v>7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</row>
    <row r="40" spans="1:30" ht="10.5">
      <c r="A40" s="24" t="str">
        <f>'Форма 4'!A356</f>
        <v>35.</v>
      </c>
      <c r="B40" s="24">
        <f t="shared" si="0"/>
        <v>64.76</v>
      </c>
      <c r="C40" s="24">
        <f>'Форма 4'!D357</f>
        <v>61.99</v>
      </c>
      <c r="D40" s="24">
        <f>'Форма 4'!E356</f>
        <v>0</v>
      </c>
      <c r="E40" s="24">
        <f>'Форма 4'!E357</f>
        <v>0</v>
      </c>
      <c r="F40" s="24">
        <v>2.77</v>
      </c>
      <c r="G40" s="24">
        <v>0</v>
      </c>
      <c r="H40" s="24">
        <v>0</v>
      </c>
      <c r="I40" s="25">
        <f>'Форма 4'!I356</f>
        <v>4.944</v>
      </c>
      <c r="J40" s="25">
        <v>0</v>
      </c>
      <c r="K40" s="25">
        <f>'Форма 4'!I357</f>
        <v>0</v>
      </c>
      <c r="L40" s="24">
        <v>7</v>
      </c>
      <c r="M40" s="24">
        <v>0</v>
      </c>
      <c r="N40" s="24">
        <v>49.59</v>
      </c>
      <c r="O40" s="24">
        <v>37.19</v>
      </c>
      <c r="P40" s="24">
        <v>49.59</v>
      </c>
      <c r="Q40" s="24">
        <v>0</v>
      </c>
      <c r="R40" s="24">
        <v>37.19</v>
      </c>
      <c r="S40" s="24">
        <v>0</v>
      </c>
      <c r="T40" s="24">
        <v>0</v>
      </c>
      <c r="U40" s="24">
        <v>0</v>
      </c>
      <c r="V40" s="24">
        <v>0</v>
      </c>
      <c r="X40" s="26">
        <v>0.1319047619</v>
      </c>
      <c r="Y40" s="26">
        <v>0.1319047619</v>
      </c>
      <c r="Z40" s="26">
        <v>0.1319047619</v>
      </c>
      <c r="AA40" s="26">
        <v>0.1319047619</v>
      </c>
      <c r="AB40" s="26">
        <v>0.1319047619</v>
      </c>
      <c r="AC40" s="26">
        <v>0.1319047619</v>
      </c>
      <c r="AD40" s="26">
        <v>0.1319047619</v>
      </c>
    </row>
    <row r="41" spans="1:30" ht="10.5">
      <c r="A41" s="24" t="str">
        <f>'Форма 4'!A365</f>
        <v>36.</v>
      </c>
      <c r="B41" s="24">
        <f t="shared" si="0"/>
        <v>4867.61</v>
      </c>
      <c r="C41" s="24">
        <f>'Форма 4'!D366</f>
        <v>0</v>
      </c>
      <c r="D41" s="24">
        <f>'Форма 4'!E365</f>
        <v>0</v>
      </c>
      <c r="E41" s="24">
        <f>'Форма 4'!E366</f>
        <v>0</v>
      </c>
      <c r="F41" s="24">
        <v>4867.61</v>
      </c>
      <c r="G41" s="24">
        <v>0</v>
      </c>
      <c r="H41" s="24">
        <v>0</v>
      </c>
      <c r="I41" s="25">
        <f>'Форма 4'!I365</f>
        <v>0</v>
      </c>
      <c r="J41" s="25">
        <v>0</v>
      </c>
      <c r="K41" s="25">
        <f>'Форма 4'!I366</f>
        <v>0</v>
      </c>
      <c r="L41" s="24">
        <v>31.9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</row>
    <row r="42" spans="1:30" ht="10.5">
      <c r="A42" s="24" t="str">
        <f>'Форма 4'!A374</f>
        <v>37.</v>
      </c>
      <c r="B42" s="24">
        <f t="shared" si="0"/>
        <v>63.5</v>
      </c>
      <c r="C42" s="24">
        <f>'Форма 4'!D375</f>
        <v>0</v>
      </c>
      <c r="D42" s="24">
        <f>'Форма 4'!E374</f>
        <v>0</v>
      </c>
      <c r="E42" s="24">
        <f>'Форма 4'!E375</f>
        <v>0</v>
      </c>
      <c r="F42" s="24">
        <v>63.5</v>
      </c>
      <c r="G42" s="24">
        <v>61.2</v>
      </c>
      <c r="H42" s="24">
        <v>0</v>
      </c>
      <c r="I42" s="25">
        <f>'Форма 4'!I374</f>
        <v>0</v>
      </c>
      <c r="J42" s="25">
        <v>0</v>
      </c>
      <c r="K42" s="25">
        <f>'Форма 4'!I375</f>
        <v>0</v>
      </c>
      <c r="L42" s="24">
        <v>7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</row>
    <row r="43" spans="1:30" ht="10.5">
      <c r="A43" s="24" t="str">
        <f>'Форма 4'!A385</f>
        <v>38.</v>
      </c>
      <c r="B43" s="24">
        <f t="shared" si="0"/>
        <v>372.02</v>
      </c>
      <c r="C43" s="24">
        <f>'Форма 4'!D386</f>
        <v>106.55</v>
      </c>
      <c r="D43" s="24">
        <f>'Форма 4'!E385</f>
        <v>15.11</v>
      </c>
      <c r="E43" s="24">
        <f>'Форма 4'!E386</f>
        <v>0.18</v>
      </c>
      <c r="F43" s="24">
        <v>250.36</v>
      </c>
      <c r="G43" s="24">
        <v>0</v>
      </c>
      <c r="H43" s="24">
        <v>0</v>
      </c>
      <c r="I43" s="25">
        <f>'Форма 4'!I385</f>
        <v>7.3278</v>
      </c>
      <c r="J43" s="25">
        <v>0</v>
      </c>
      <c r="K43" s="25">
        <f>'Форма 4'!I386</f>
        <v>0.015</v>
      </c>
      <c r="L43" s="24">
        <v>0</v>
      </c>
      <c r="M43" s="24">
        <v>0</v>
      </c>
      <c r="N43" s="24">
        <v>86.45</v>
      </c>
      <c r="O43" s="24">
        <v>64.04</v>
      </c>
      <c r="P43" s="24">
        <v>86.31</v>
      </c>
      <c r="Q43" s="24">
        <v>0.14</v>
      </c>
      <c r="R43" s="24">
        <v>63.93</v>
      </c>
      <c r="S43" s="24">
        <v>0.11</v>
      </c>
      <c r="T43" s="24">
        <v>0</v>
      </c>
      <c r="U43" s="24">
        <v>0</v>
      </c>
      <c r="V43" s="24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</row>
    <row r="44" spans="1:30" ht="10.5">
      <c r="A44" s="24" t="str">
        <f>'Форма 4'!A395</f>
        <v>39.</v>
      </c>
      <c r="B44" s="24">
        <f t="shared" si="0"/>
        <v>442.25</v>
      </c>
      <c r="C44" s="24">
        <f>'Форма 4'!D396</f>
        <v>49.28</v>
      </c>
      <c r="D44" s="24">
        <f>'Форма 4'!E395</f>
        <v>19.56</v>
      </c>
      <c r="E44" s="24">
        <f>'Форма 4'!E396</f>
        <v>0.18</v>
      </c>
      <c r="F44" s="24">
        <v>373.41</v>
      </c>
      <c r="G44" s="24">
        <v>0</v>
      </c>
      <c r="H44" s="24">
        <v>0</v>
      </c>
      <c r="I44" s="25">
        <f>'Форма 4'!I395</f>
        <v>3.9744</v>
      </c>
      <c r="J44" s="25">
        <v>0</v>
      </c>
      <c r="K44" s="25">
        <f>'Форма 4'!I396</f>
        <v>0.015</v>
      </c>
      <c r="L44" s="24">
        <v>0</v>
      </c>
      <c r="M44" s="24">
        <v>0</v>
      </c>
      <c r="N44" s="24">
        <v>40.06</v>
      </c>
      <c r="O44" s="24">
        <v>29.68</v>
      </c>
      <c r="P44" s="24">
        <v>39.92</v>
      </c>
      <c r="Q44" s="24">
        <v>0.14</v>
      </c>
      <c r="R44" s="24">
        <v>29.57</v>
      </c>
      <c r="S44" s="24">
        <v>0.11</v>
      </c>
      <c r="T44" s="24">
        <v>0</v>
      </c>
      <c r="U44" s="24">
        <v>0</v>
      </c>
      <c r="V44" s="24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</row>
    <row r="45" spans="1:30" ht="10.5">
      <c r="A45" s="24" t="str">
        <f>'Форма 4'!A405</f>
        <v>40.</v>
      </c>
      <c r="B45" s="24">
        <f t="shared" si="0"/>
        <v>1758.97</v>
      </c>
      <c r="C45" s="24">
        <f>'Форма 4'!D406</f>
        <v>312.53</v>
      </c>
      <c r="D45" s="24">
        <f>'Форма 4'!E405</f>
        <v>1020.81</v>
      </c>
      <c r="E45" s="24">
        <f>'Форма 4'!E406</f>
        <v>167.55</v>
      </c>
      <c r="F45" s="24">
        <v>425.63</v>
      </c>
      <c r="G45" s="24">
        <v>0</v>
      </c>
      <c r="H45" s="24">
        <v>0</v>
      </c>
      <c r="I45" s="25">
        <f>'Форма 4'!I405</f>
        <v>26.8962</v>
      </c>
      <c r="J45" s="25">
        <v>0</v>
      </c>
      <c r="K45" s="25">
        <f>'Форма 4'!I406</f>
        <v>11.37</v>
      </c>
      <c r="L45" s="24">
        <v>0</v>
      </c>
      <c r="M45" s="24">
        <v>0</v>
      </c>
      <c r="N45" s="24">
        <v>388.86</v>
      </c>
      <c r="O45" s="24">
        <v>345.66</v>
      </c>
      <c r="P45" s="24">
        <v>253.15</v>
      </c>
      <c r="Q45" s="24">
        <v>135.71</v>
      </c>
      <c r="R45" s="24">
        <v>225.02</v>
      </c>
      <c r="S45" s="24">
        <v>120.64</v>
      </c>
      <c r="T45" s="24">
        <v>0</v>
      </c>
      <c r="U45" s="24">
        <v>0</v>
      </c>
      <c r="V45" s="24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</row>
    <row r="46" spans="1:30" ht="10.5">
      <c r="A46" s="24" t="str">
        <f>'Форма 4'!A415</f>
        <v>41.</v>
      </c>
      <c r="B46" s="24">
        <f t="shared" si="0"/>
        <v>10420</v>
      </c>
      <c r="C46" s="24">
        <f>'Форма 4'!D416</f>
        <v>0</v>
      </c>
      <c r="D46" s="24">
        <f>'Форма 4'!E415</f>
        <v>0</v>
      </c>
      <c r="E46" s="24">
        <f>'Форма 4'!E416</f>
        <v>0</v>
      </c>
      <c r="F46" s="24">
        <v>10420</v>
      </c>
      <c r="G46" s="24">
        <v>10090</v>
      </c>
      <c r="H46" s="24">
        <v>0</v>
      </c>
      <c r="I46" s="25">
        <f>'Форма 4'!I415</f>
        <v>0</v>
      </c>
      <c r="J46" s="25">
        <v>0</v>
      </c>
      <c r="K46" s="25">
        <f>'Форма 4'!I416</f>
        <v>0</v>
      </c>
      <c r="L46" s="24">
        <v>7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</row>
    <row r="47" spans="1:30" ht="10.5">
      <c r="A47" s="24" t="str">
        <f>'Форма 4'!A424</f>
        <v>42.</v>
      </c>
      <c r="B47" s="24">
        <f t="shared" si="0"/>
        <v>2358.37</v>
      </c>
      <c r="C47" s="24">
        <f>'Форма 4'!D425</f>
        <v>2358.37</v>
      </c>
      <c r="D47" s="24">
        <f>'Форма 4'!E424</f>
        <v>0</v>
      </c>
      <c r="E47" s="24">
        <f>'Форма 4'!E425</f>
        <v>0</v>
      </c>
      <c r="F47" s="24">
        <v>0</v>
      </c>
      <c r="G47" s="24">
        <v>0</v>
      </c>
      <c r="H47" s="24">
        <v>0</v>
      </c>
      <c r="I47" s="25">
        <f>'Форма 4'!I424</f>
        <v>257.184</v>
      </c>
      <c r="J47" s="25">
        <v>0</v>
      </c>
      <c r="K47" s="25">
        <f>'Форма 4'!I425</f>
        <v>0</v>
      </c>
      <c r="L47" s="24">
        <v>0</v>
      </c>
      <c r="M47" s="24">
        <v>0</v>
      </c>
      <c r="N47" s="24">
        <v>1839.53</v>
      </c>
      <c r="O47" s="24">
        <v>1179.19</v>
      </c>
      <c r="P47" s="24">
        <v>1839.53</v>
      </c>
      <c r="Q47" s="24">
        <v>0</v>
      </c>
      <c r="R47" s="24">
        <v>1179.19</v>
      </c>
      <c r="S47" s="24">
        <v>0</v>
      </c>
      <c r="T47" s="24">
        <v>0</v>
      </c>
      <c r="U47" s="24">
        <v>0</v>
      </c>
      <c r="V47" s="24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>
        <v>0</v>
      </c>
    </row>
    <row r="48" spans="1:30" ht="10.5">
      <c r="A48" s="24" t="str">
        <f>'Форма 4'!A433</f>
        <v>43.</v>
      </c>
      <c r="B48" s="24">
        <f t="shared" si="0"/>
        <v>988.56</v>
      </c>
      <c r="C48" s="24">
        <f>'Форма 4'!D434</f>
        <v>60.91</v>
      </c>
      <c r="D48" s="24">
        <f>'Форма 4'!E433</f>
        <v>37.31</v>
      </c>
      <c r="E48" s="24">
        <f>'Форма 4'!E434</f>
        <v>0</v>
      </c>
      <c r="F48" s="24">
        <v>890.34</v>
      </c>
      <c r="G48" s="24">
        <v>0</v>
      </c>
      <c r="H48" s="24">
        <v>0</v>
      </c>
      <c r="I48" s="25">
        <f>'Форма 4'!I433</f>
        <v>4.8576</v>
      </c>
      <c r="J48" s="25">
        <v>0</v>
      </c>
      <c r="K48" s="25">
        <f>'Форма 4'!I434</f>
        <v>0</v>
      </c>
      <c r="L48" s="24">
        <v>0</v>
      </c>
      <c r="M48" s="24">
        <v>0</v>
      </c>
      <c r="N48" s="24">
        <v>54.82</v>
      </c>
      <c r="O48" s="24">
        <v>36.55</v>
      </c>
      <c r="P48" s="24">
        <v>54.82</v>
      </c>
      <c r="Q48" s="24">
        <v>0</v>
      </c>
      <c r="R48" s="24">
        <v>36.55</v>
      </c>
      <c r="S48" s="24">
        <v>0</v>
      </c>
      <c r="T48" s="24">
        <v>0</v>
      </c>
      <c r="U48" s="24">
        <v>0</v>
      </c>
      <c r="V48" s="24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</row>
    <row r="49" spans="1:30" ht="10.5">
      <c r="A49" s="24" t="str">
        <f>'Форма 4'!A443</f>
        <v>44.</v>
      </c>
      <c r="B49" s="24">
        <f t="shared" si="0"/>
        <v>36.07</v>
      </c>
      <c r="C49" s="24">
        <f>'Форма 4'!D444</f>
        <v>0</v>
      </c>
      <c r="D49" s="24">
        <f>'Форма 4'!E443</f>
        <v>0</v>
      </c>
      <c r="E49" s="24">
        <f>'Форма 4'!E444</f>
        <v>0</v>
      </c>
      <c r="F49" s="24">
        <v>36.07</v>
      </c>
      <c r="G49" s="24">
        <v>34.99</v>
      </c>
      <c r="H49" s="24">
        <v>0</v>
      </c>
      <c r="I49" s="25">
        <f>'Форма 4'!I443</f>
        <v>0</v>
      </c>
      <c r="J49" s="25">
        <v>0</v>
      </c>
      <c r="K49" s="25">
        <f>'Форма 4'!I444</f>
        <v>0</v>
      </c>
      <c r="L49" s="24">
        <v>0.1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</row>
    <row r="50" spans="1:30" ht="10.5">
      <c r="A50" s="24" t="str">
        <f>'Форма 4'!A452</f>
        <v>45.</v>
      </c>
      <c r="B50" s="24">
        <f t="shared" si="0"/>
        <v>22.16</v>
      </c>
      <c r="C50" s="24">
        <f>'Форма 4'!D453</f>
        <v>0</v>
      </c>
      <c r="D50" s="24">
        <f>'Форма 4'!E452</f>
        <v>0</v>
      </c>
      <c r="E50" s="24">
        <f>'Форма 4'!E453</f>
        <v>0</v>
      </c>
      <c r="F50" s="24">
        <v>22.16</v>
      </c>
      <c r="G50" s="24">
        <v>21.49</v>
      </c>
      <c r="H50" s="24">
        <v>0</v>
      </c>
      <c r="I50" s="25">
        <f>'Форма 4'!I452</f>
        <v>0</v>
      </c>
      <c r="J50" s="25">
        <v>0</v>
      </c>
      <c r="K50" s="25">
        <f>'Форма 4'!I453</f>
        <v>0</v>
      </c>
      <c r="L50" s="24">
        <v>0.08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v>0</v>
      </c>
    </row>
    <row r="51" spans="1:30" ht="10.5">
      <c r="A51" s="24" t="str">
        <f>'Форма 4'!A461</f>
        <v>46.</v>
      </c>
      <c r="B51" s="24">
        <f t="shared" si="0"/>
        <v>18.79</v>
      </c>
      <c r="C51" s="24">
        <f>'Форма 4'!D462</f>
        <v>0</v>
      </c>
      <c r="D51" s="24">
        <f>'Форма 4'!E461</f>
        <v>0</v>
      </c>
      <c r="E51" s="24">
        <f>'Форма 4'!E462</f>
        <v>0</v>
      </c>
      <c r="F51" s="24">
        <v>18.79</v>
      </c>
      <c r="G51" s="24">
        <v>18.22</v>
      </c>
      <c r="H51" s="24">
        <v>0</v>
      </c>
      <c r="I51" s="25">
        <f>'Форма 4'!I461</f>
        <v>0</v>
      </c>
      <c r="J51" s="25">
        <v>0</v>
      </c>
      <c r="K51" s="25">
        <f>'Форма 4'!I462</f>
        <v>0</v>
      </c>
      <c r="L51" s="24">
        <v>0.07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</row>
    <row r="52" spans="1:30" ht="10.5">
      <c r="A52" s="24" t="str">
        <f>'Форма 4'!A470</f>
        <v>47.</v>
      </c>
      <c r="B52" s="24">
        <f t="shared" si="0"/>
        <v>14.5</v>
      </c>
      <c r="C52" s="24">
        <f>'Форма 4'!D471</f>
        <v>0</v>
      </c>
      <c r="D52" s="24">
        <f>'Форма 4'!E470</f>
        <v>0</v>
      </c>
      <c r="E52" s="24">
        <f>'Форма 4'!E471</f>
        <v>0</v>
      </c>
      <c r="F52" s="24">
        <v>14.5</v>
      </c>
      <c r="G52" s="24">
        <v>14.06</v>
      </c>
      <c r="H52" s="24">
        <v>0</v>
      </c>
      <c r="I52" s="25">
        <f>'Форма 4'!I470</f>
        <v>0</v>
      </c>
      <c r="J52" s="25">
        <v>0</v>
      </c>
      <c r="K52" s="25">
        <f>'Форма 4'!I471</f>
        <v>0</v>
      </c>
      <c r="L52" s="24">
        <v>0.06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D52"/>
  <sheetViews>
    <sheetView workbookViewId="0" topLeftCell="A1">
      <selection activeCell="A1" sqref="A1"/>
    </sheetView>
  </sheetViews>
  <sheetFormatPr defaultColWidth="9.140625" defaultRowHeight="10.5"/>
  <cols>
    <col min="1" max="1" width="5.7109375" style="25" customWidth="1"/>
    <col min="2" max="16384" width="9.140625" style="26" customWidth="1"/>
  </cols>
  <sheetData>
    <row r="1" spans="1:30" s="27" customFormat="1" ht="10.5">
      <c r="A1" s="28"/>
      <c r="B1" s="29" t="s">
        <v>207</v>
      </c>
      <c r="C1" s="29" t="s">
        <v>208</v>
      </c>
      <c r="D1" s="29" t="s">
        <v>209</v>
      </c>
      <c r="E1" s="29" t="s">
        <v>210</v>
      </c>
      <c r="F1" s="29" t="s">
        <v>211</v>
      </c>
      <c r="G1" s="29" t="s">
        <v>212</v>
      </c>
      <c r="H1" s="29" t="s">
        <v>213</v>
      </c>
      <c r="I1" s="29" t="s">
        <v>214</v>
      </c>
      <c r="J1" s="29" t="s">
        <v>215</v>
      </c>
      <c r="K1" s="29" t="s">
        <v>216</v>
      </c>
      <c r="L1" s="29" t="s">
        <v>217</v>
      </c>
      <c r="M1" s="29" t="s">
        <v>218</v>
      </c>
      <c r="N1" s="29" t="s">
        <v>219</v>
      </c>
      <c r="O1" s="29" t="s">
        <v>220</v>
      </c>
      <c r="P1" s="29" t="s">
        <v>221</v>
      </c>
      <c r="Q1" s="29" t="s">
        <v>222</v>
      </c>
      <c r="R1" s="29" t="s">
        <v>223</v>
      </c>
      <c r="S1" s="29" t="s">
        <v>224</v>
      </c>
      <c r="T1" s="29" t="s">
        <v>225</v>
      </c>
      <c r="U1" s="29" t="s">
        <v>226</v>
      </c>
      <c r="V1" s="29" t="s">
        <v>227</v>
      </c>
      <c r="W1" s="29"/>
      <c r="X1" s="29" t="s">
        <v>228</v>
      </c>
      <c r="Y1" s="29" t="s">
        <v>229</v>
      </c>
      <c r="Z1" s="29" t="s">
        <v>230</v>
      </c>
      <c r="AA1" s="29" t="s">
        <v>231</v>
      </c>
      <c r="AB1" s="29" t="s">
        <v>232</v>
      </c>
      <c r="AC1" s="29" t="s">
        <v>233</v>
      </c>
      <c r="AD1" s="29" t="s">
        <v>234</v>
      </c>
    </row>
    <row r="2" spans="1:10" ht="10.5">
      <c r="A2" s="60"/>
      <c r="B2" s="61"/>
      <c r="C2" s="61"/>
      <c r="D2" s="61"/>
      <c r="E2" s="61"/>
      <c r="F2" s="61"/>
      <c r="G2" s="61"/>
      <c r="H2" s="61"/>
      <c r="I2" s="61"/>
      <c r="J2" s="61"/>
    </row>
    <row r="3" spans="1:10" ht="10.5">
      <c r="A3" s="31"/>
      <c r="B3" s="62" t="s">
        <v>235</v>
      </c>
      <c r="C3" s="62"/>
      <c r="D3" s="62"/>
      <c r="E3" s="62"/>
      <c r="F3" s="62"/>
      <c r="G3" s="62"/>
      <c r="H3" s="62"/>
      <c r="I3" s="62"/>
      <c r="J3" s="62"/>
    </row>
    <row r="4" spans="1:10" ht="10.5">
      <c r="A4" s="31"/>
      <c r="B4" s="62" t="s">
        <v>236</v>
      </c>
      <c r="C4" s="62"/>
      <c r="D4" s="62"/>
      <c r="E4" s="62"/>
      <c r="F4" s="62"/>
      <c r="G4" s="62"/>
      <c r="H4" s="62"/>
      <c r="I4" s="62"/>
      <c r="J4" s="62"/>
    </row>
    <row r="5" spans="1:10" ht="10.5">
      <c r="A5" s="60"/>
      <c r="B5" s="61"/>
      <c r="C5" s="61"/>
      <c r="D5" s="61"/>
      <c r="E5" s="61"/>
      <c r="F5" s="61"/>
      <c r="G5" s="61"/>
      <c r="H5" s="61"/>
      <c r="I5" s="61"/>
      <c r="J5" s="61"/>
    </row>
    <row r="6" spans="1:30" ht="10.5">
      <c r="A6" s="24" t="str">
        <f>'Форма 4'!A29</f>
        <v>1.</v>
      </c>
      <c r="B6" s="24">
        <f aca="true" t="shared" si="0" ref="B6:B52">ROUND(C6+D6+F6,2)</f>
        <v>96.22</v>
      </c>
      <c r="C6" s="24">
        <f>ROUND('Форма 4'!C29*'Базовые цены за единицу'!C6,2)</f>
        <v>96.22</v>
      </c>
      <c r="D6" s="24">
        <f>ROUND('Форма 4'!C29*'Базовые цены за единицу'!D6,2)</f>
        <v>0</v>
      </c>
      <c r="E6" s="24">
        <f>ROUND('Форма 4'!C29*'Базовые цены за единицу'!E6,2)</f>
        <v>0</v>
      </c>
      <c r="F6" s="24">
        <f>ROUND('Форма 4'!C29*'Базовые цены за единицу'!F6,2)</f>
        <v>0</v>
      </c>
      <c r="G6" s="24">
        <f>ROUND('Форма 4'!C29*'Базовые цены за единицу'!G6,2)</f>
        <v>0</v>
      </c>
      <c r="H6" s="24">
        <f>ROUND('Форма 4'!C29*'Базовые цены за единицу'!H6,2)</f>
        <v>0</v>
      </c>
      <c r="I6" s="25">
        <f>ОКРУГЛВСЕ('Форма 4'!C29*'Базовые цены за единицу'!I6,8)</f>
        <v>9.9876</v>
      </c>
      <c r="J6" s="25">
        <f>ОКРУГЛВСЕ('Форма 4'!C29*'Базовые цены за единицу'!J6,8)</f>
        <v>0</v>
      </c>
      <c r="K6" s="25">
        <f>ОКРУГЛВСЕ('Форма 4'!C29*'Базовые цены за единицу'!K6,8)</f>
        <v>0</v>
      </c>
      <c r="L6" s="24">
        <f>ROUND('Форма 4'!C29*'Базовые цены за единицу'!L6,2)</f>
        <v>0</v>
      </c>
      <c r="M6" s="24">
        <f>ROUND('Форма 4'!C29*'Базовые цены за единицу'!M6,2)</f>
        <v>0</v>
      </c>
      <c r="N6" s="24">
        <f>ROUND((C6+E6)*'Форма 4'!C31/100,2)</f>
        <v>71.2</v>
      </c>
      <c r="O6" s="24">
        <f>ROUND((C6+E6)*'Форма 4'!C34/100,2)</f>
        <v>48.11</v>
      </c>
      <c r="P6" s="24">
        <f>ROUND('Форма 4'!C29*'Базовые цены за единицу'!P6,2)</f>
        <v>71.25</v>
      </c>
      <c r="Q6" s="24">
        <f>ROUND('Форма 4'!C29*'Базовые цены за единицу'!Q6,2)</f>
        <v>0</v>
      </c>
      <c r="R6" s="24">
        <f>ROUND('Форма 4'!C29*'Базовые цены за единицу'!R6,2)</f>
        <v>48.11</v>
      </c>
      <c r="S6" s="24">
        <f>ROUND('Форма 4'!C29*'Базовые цены за единицу'!S6,2)</f>
        <v>0</v>
      </c>
      <c r="T6" s="24">
        <f>ROUND('Форма 4'!C29*'Базовые цены за единицу'!T6,2)</f>
        <v>0</v>
      </c>
      <c r="U6" s="24">
        <f>ROUND('Форма 4'!C29*'Базовые цены за единицу'!U6,2)</f>
        <v>0</v>
      </c>
      <c r="V6" s="24">
        <f>ROUND('Форма 4'!C29*'Базовые цены за единицу'!V6,2)</f>
        <v>0</v>
      </c>
      <c r="X6" s="26">
        <f>ROUND('Форма 4'!C29*'Базовые цены за единицу'!X6,2)</f>
        <v>0</v>
      </c>
      <c r="Y6" s="26">
        <f>IF(Определители!I6="9",ROUND((C6+E6)*(Начисления!M6/100)*('Форма 4'!C31/100),2),0)</f>
        <v>0</v>
      </c>
      <c r="Z6" s="26">
        <f>IF(Определители!I6="9",ROUND((C6+E6)*(100-Начисления!M6/100)*('Форма 4'!C31/100),2),0)</f>
        <v>0</v>
      </c>
      <c r="AA6" s="26">
        <f>IF(Определители!I6="9",ROUND((C6+E6)*(Начисления!M6/100)*('Форма 4'!C34/100),2),0)</f>
        <v>0</v>
      </c>
      <c r="AB6" s="26">
        <f>IF(Определители!I6="9",ROUND((C6+E6)*(100-Начисления!M6/100)*('Форма 4'!C34/100),2),0)</f>
        <v>0</v>
      </c>
      <c r="AC6" s="26">
        <f>IF(Определители!I6="9",ROUND(B6*Начисления!M6/100,2),0)</f>
        <v>0</v>
      </c>
      <c r="AD6" s="26">
        <f>IF(Определители!I6="9",ROUND(B6*(100-Начисления!M6)/100,2),0)</f>
        <v>0</v>
      </c>
    </row>
    <row r="7" spans="1:30" ht="10.5">
      <c r="A7" s="24" t="str">
        <f>'Форма 4'!A38</f>
        <v>2.</v>
      </c>
      <c r="B7" s="24">
        <f t="shared" si="0"/>
        <v>137.69</v>
      </c>
      <c r="C7" s="24">
        <f>ROUND('Форма 4'!C38*'Базовые цены за единицу'!C7,2)</f>
        <v>126.71</v>
      </c>
      <c r="D7" s="24">
        <f>ROUND('Форма 4'!C38*'Базовые цены за единицу'!D7,2)</f>
        <v>3.16</v>
      </c>
      <c r="E7" s="24">
        <f>ROUND('Форма 4'!C38*'Базовые цены за единицу'!E7,2)</f>
        <v>0</v>
      </c>
      <c r="F7" s="24">
        <f>ROUND('Форма 4'!C38*'Базовые цены за единицу'!F7,2)</f>
        <v>7.82</v>
      </c>
      <c r="G7" s="24">
        <f>ROUND('Форма 4'!C38*'Базовые цены за единицу'!G7,2)</f>
        <v>0</v>
      </c>
      <c r="H7" s="24">
        <f>ROUND('Форма 4'!C38*'Базовые цены за единицу'!H7,2)</f>
        <v>0</v>
      </c>
      <c r="I7" s="25">
        <f>ОКРУГЛВСЕ('Форма 4'!C38*'Базовые цены за единицу'!I7,8)</f>
        <v>11.754</v>
      </c>
      <c r="J7" s="25">
        <f>ОКРУГЛВСЕ('Форма 4'!C38*'Базовые цены за единицу'!J7,8)</f>
        <v>0</v>
      </c>
      <c r="K7" s="25">
        <f>ОКРУГЛВСЕ('Форма 4'!C38*'Базовые цены за единицу'!K7,8)</f>
        <v>0</v>
      </c>
      <c r="L7" s="24">
        <f>ROUND('Форма 4'!C38*'Базовые цены за единицу'!L7,2)</f>
        <v>0</v>
      </c>
      <c r="M7" s="24">
        <f>ROUND('Форма 4'!C38*'Базовые цены за единицу'!M7,2)</f>
        <v>0</v>
      </c>
      <c r="N7" s="24">
        <f>ROUND((C7+E7)*'Форма 4'!C40/100,2)</f>
        <v>93.77</v>
      </c>
      <c r="O7" s="24">
        <f>ROUND((C7+E7)*'Форма 4'!C43/100,2)</f>
        <v>63.36</v>
      </c>
      <c r="P7" s="24">
        <f>ROUND('Форма 4'!C38*'Базовые цены за единицу'!P7,2)</f>
        <v>93.76</v>
      </c>
      <c r="Q7" s="24">
        <f>ROUND('Форма 4'!C38*'Базовые цены за единицу'!Q7,2)</f>
        <v>0</v>
      </c>
      <c r="R7" s="24">
        <f>ROUND('Форма 4'!C38*'Базовые цены за единицу'!R7,2)</f>
        <v>63.35</v>
      </c>
      <c r="S7" s="24">
        <f>ROUND('Форма 4'!C38*'Базовые цены за единицу'!S7,2)</f>
        <v>0</v>
      </c>
      <c r="T7" s="24">
        <f>ROUND('Форма 4'!C38*'Базовые цены за единицу'!T7,2)</f>
        <v>0</v>
      </c>
      <c r="U7" s="24">
        <f>ROUND('Форма 4'!C38*'Базовые цены за единицу'!U7,2)</f>
        <v>0</v>
      </c>
      <c r="V7" s="24">
        <f>ROUND('Форма 4'!C38*'Базовые цены за единицу'!V7,2)</f>
        <v>0</v>
      </c>
      <c r="X7" s="26">
        <f>ROUND('Форма 4'!C38*'Базовые цены за единицу'!X7,2)</f>
        <v>0</v>
      </c>
      <c r="Y7" s="26">
        <f>IF(Определители!I7="9",ROUND((C7+E7)*(Начисления!M7/100)*('Форма 4'!C40/100),2),0)</f>
        <v>0</v>
      </c>
      <c r="Z7" s="26">
        <f>IF(Определители!I7="9",ROUND((C7+E7)*(100-Начисления!M7/100)*('Форма 4'!C40/100),2),0)</f>
        <v>0</v>
      </c>
      <c r="AA7" s="26">
        <f>IF(Определители!I7="9",ROUND((C7+E7)*(Начисления!M7/100)*('Форма 4'!C43/100),2),0)</f>
        <v>0</v>
      </c>
      <c r="AB7" s="26">
        <f>IF(Определители!I7="9",ROUND((C7+E7)*(100-Начисления!M7/100)*('Форма 4'!C43/100),2),0)</f>
        <v>0</v>
      </c>
      <c r="AC7" s="26">
        <f>IF(Определители!I7="9",ROUND(B7*Начисления!M7/100,2),0)</f>
        <v>0</v>
      </c>
      <c r="AD7" s="26">
        <f>IF(Определители!I7="9",ROUND(B7*(100-Начисления!M7)/100,2),0)</f>
        <v>0</v>
      </c>
    </row>
    <row r="8" spans="1:30" ht="10.5">
      <c r="A8" s="24" t="str">
        <f>'Форма 4'!A47</f>
        <v>3.</v>
      </c>
      <c r="B8" s="24">
        <f t="shared" si="0"/>
        <v>135.72</v>
      </c>
      <c r="C8" s="24">
        <f>ROUND('Форма 4'!C47*'Базовые цены за единицу'!C8,2)</f>
        <v>87.04</v>
      </c>
      <c r="D8" s="24">
        <f>ROUND('Форма 4'!C47*'Базовые цены за единицу'!D8,2)</f>
        <v>48.68</v>
      </c>
      <c r="E8" s="24">
        <f>ROUND('Форма 4'!C47*'Базовые цены за единицу'!E8,2)</f>
        <v>0.92</v>
      </c>
      <c r="F8" s="24">
        <f>ROUND('Форма 4'!C47*'Базовые цены за единицу'!F8,2)</f>
        <v>0</v>
      </c>
      <c r="G8" s="24">
        <f>ROUND('Форма 4'!C47*'Базовые цены за единицу'!G8,2)</f>
        <v>0</v>
      </c>
      <c r="H8" s="24">
        <f>ROUND('Форма 4'!C47*'Базовые цены за единицу'!H8,2)</f>
        <v>0</v>
      </c>
      <c r="I8" s="25">
        <f>ОКРУГЛВСЕ('Форма 4'!C47*'Базовые цены за единицу'!I8,8)</f>
        <v>7.152</v>
      </c>
      <c r="J8" s="25">
        <f>ОКРУГЛВСЕ('Форма 4'!C47*'Базовые цены за единицу'!J8,8)</f>
        <v>0</v>
      </c>
      <c r="K8" s="25">
        <f>ОКРУГЛВСЕ('Форма 4'!C47*'Базовые цены за единицу'!K8,8)</f>
        <v>0.056</v>
      </c>
      <c r="L8" s="24">
        <f>ROUND('Форма 4'!C47*'Базовые цены за единицу'!L8,2)</f>
        <v>0</v>
      </c>
      <c r="M8" s="24">
        <f>ROUND('Форма 4'!C47*'Базовые цены за единицу'!M8,2)</f>
        <v>0</v>
      </c>
      <c r="N8" s="24">
        <f>ROUND((C8+E8)*'Форма 4'!C50/100,2)</f>
        <v>101.15</v>
      </c>
      <c r="O8" s="24">
        <f>ROUND((C8+E8)*'Форма 4'!C53/100,2)</f>
        <v>62.45</v>
      </c>
      <c r="P8" s="24">
        <f>ROUND('Форма 4'!C47*'Базовые цены за единицу'!P8,2)</f>
        <v>100.1</v>
      </c>
      <c r="Q8" s="24">
        <f>ROUND('Форма 4'!C47*'Базовые цены за единицу'!Q8,2)</f>
        <v>1.05</v>
      </c>
      <c r="R8" s="24">
        <f>ROUND('Форма 4'!C47*'Базовые цены за единицу'!R8,2)</f>
        <v>61.8</v>
      </c>
      <c r="S8" s="24">
        <f>ROUND('Форма 4'!C47*'Базовые цены за единицу'!S8,2)</f>
        <v>0.65</v>
      </c>
      <c r="T8" s="24">
        <f>ROUND('Форма 4'!C47*'Базовые цены за единицу'!T8,2)</f>
        <v>0</v>
      </c>
      <c r="U8" s="24">
        <f>ROUND('Форма 4'!C47*'Базовые цены за единицу'!U8,2)</f>
        <v>0</v>
      </c>
      <c r="V8" s="24">
        <f>ROUND('Форма 4'!C47*'Базовые цены за единицу'!V8,2)</f>
        <v>0</v>
      </c>
      <c r="X8" s="26">
        <f>ROUND('Форма 4'!C47*'Базовые цены за единицу'!X8,2)</f>
        <v>0</v>
      </c>
      <c r="Y8" s="26">
        <f>IF(Определители!I8="9",ROUND((C8+E8)*(Начисления!M8/100)*('Форма 4'!C50/100),2),0)</f>
        <v>0</v>
      </c>
      <c r="Z8" s="26">
        <f>IF(Определители!I8="9",ROUND((C8+E8)*(100-Начисления!M8/100)*('Форма 4'!C50/100),2),0)</f>
        <v>0</v>
      </c>
      <c r="AA8" s="26">
        <f>IF(Определители!I8="9",ROUND((C8+E8)*(Начисления!M8/100)*('Форма 4'!C53/100),2),0)</f>
        <v>0</v>
      </c>
      <c r="AB8" s="26">
        <f>IF(Определители!I8="9",ROUND((C8+E8)*(100-Начисления!M8/100)*('Форма 4'!C53/100),2),0)</f>
        <v>0</v>
      </c>
      <c r="AC8" s="26">
        <f>IF(Определители!I8="9",ROUND(B8*Начисления!M8/100,2),0)</f>
        <v>0</v>
      </c>
      <c r="AD8" s="26">
        <f>IF(Определители!I8="9",ROUND(B8*(100-Начисления!M8)/100,2),0)</f>
        <v>0</v>
      </c>
    </row>
    <row r="9" spans="1:30" ht="10.5">
      <c r="A9" s="24" t="str">
        <f>'Форма 4'!A57</f>
        <v>4.</v>
      </c>
      <c r="B9" s="24">
        <f t="shared" si="0"/>
        <v>193.76</v>
      </c>
      <c r="C9" s="24">
        <f>ROUND('Форма 4'!C57*'Базовые цены за единицу'!C9,2)</f>
        <v>83.44</v>
      </c>
      <c r="D9" s="24">
        <f>ROUND('Форма 4'!C57*'Базовые цены за единицу'!D9,2)</f>
        <v>110.32</v>
      </c>
      <c r="E9" s="24">
        <f>ROUND('Форма 4'!C57*'Базовые цены за единицу'!E9,2)</f>
        <v>3.12</v>
      </c>
      <c r="F9" s="24">
        <f>ROUND('Форма 4'!C57*'Базовые цены за единицу'!F9,2)</f>
        <v>0</v>
      </c>
      <c r="G9" s="24">
        <f>ROUND('Форма 4'!C57*'Базовые цены за единицу'!G9,2)</f>
        <v>0</v>
      </c>
      <c r="H9" s="24">
        <f>ROUND('Форма 4'!C57*'Базовые цены за единицу'!H9,2)</f>
        <v>0</v>
      </c>
      <c r="I9" s="25">
        <f>ОКРУГЛВСЕ('Форма 4'!C57*'Базовые цены за единицу'!I9,8)</f>
        <v>7.36</v>
      </c>
      <c r="J9" s="25">
        <f>ОКРУГЛВСЕ('Форма 4'!C57*'Базовые цены за единицу'!J9,8)</f>
        <v>0</v>
      </c>
      <c r="K9" s="25">
        <f>ОКРУГЛВСЕ('Форма 4'!C57*'Базовые цены за единицу'!K9,8)</f>
        <v>0.192</v>
      </c>
      <c r="L9" s="24">
        <f>ROUND('Форма 4'!C57*'Базовые цены за единицу'!L9,2)</f>
        <v>0</v>
      </c>
      <c r="M9" s="24">
        <f>ROUND('Форма 4'!C57*'Базовые цены за единицу'!M9,2)</f>
        <v>0</v>
      </c>
      <c r="N9" s="24">
        <f>ROUND((C9+E9)*'Форма 4'!C60/100,2)</f>
        <v>99.54</v>
      </c>
      <c r="O9" s="24">
        <f>ROUND((C9+E9)*'Форма 4'!C63/100,2)</f>
        <v>61.46</v>
      </c>
      <c r="P9" s="24">
        <f>ROUND('Форма 4'!C57*'Базовые цены за единицу'!P9,2)</f>
        <v>95.96</v>
      </c>
      <c r="Q9" s="24">
        <f>ROUND('Форма 4'!C57*'Базовые цены за единицу'!Q9,2)</f>
        <v>3.6</v>
      </c>
      <c r="R9" s="24">
        <f>ROUND('Форма 4'!C57*'Базовые цены за единицу'!R9,2)</f>
        <v>59.24</v>
      </c>
      <c r="S9" s="24">
        <f>ROUND('Форма 4'!C57*'Базовые цены за единицу'!S9,2)</f>
        <v>2.2</v>
      </c>
      <c r="T9" s="24">
        <f>ROUND('Форма 4'!C57*'Базовые цены за единицу'!T9,2)</f>
        <v>0</v>
      </c>
      <c r="U9" s="24">
        <f>ROUND('Форма 4'!C57*'Базовые цены за единицу'!U9,2)</f>
        <v>0</v>
      </c>
      <c r="V9" s="24">
        <f>ROUND('Форма 4'!C57*'Базовые цены за единицу'!V9,2)</f>
        <v>0</v>
      </c>
      <c r="X9" s="26">
        <f>ROUND('Форма 4'!C57*'Базовые цены за единицу'!X9,2)</f>
        <v>0</v>
      </c>
      <c r="Y9" s="26">
        <f>IF(Определители!I9="9",ROUND((C9+E9)*(Начисления!M9/100)*('Форма 4'!C60/100),2),0)</f>
        <v>0</v>
      </c>
      <c r="Z9" s="26">
        <f>IF(Определители!I9="9",ROUND((C9+E9)*(100-Начисления!M9/100)*('Форма 4'!C60/100),2),0)</f>
        <v>0</v>
      </c>
      <c r="AA9" s="26">
        <f>IF(Определители!I9="9",ROUND((C9+E9)*(Начисления!M9/100)*('Форма 4'!C63/100),2),0)</f>
        <v>0</v>
      </c>
      <c r="AB9" s="26">
        <f>IF(Определители!I9="9",ROUND((C9+E9)*(100-Начисления!M9/100)*('Форма 4'!C63/100),2),0)</f>
        <v>0</v>
      </c>
      <c r="AC9" s="26">
        <f>IF(Определители!I9="9",ROUND(B9*Начисления!M9/100,2),0)</f>
        <v>0</v>
      </c>
      <c r="AD9" s="26">
        <f>IF(Определители!I9="9",ROUND(B9*(100-Начисления!M9)/100,2),0)</f>
        <v>0</v>
      </c>
    </row>
    <row r="10" spans="1:30" ht="10.5">
      <c r="A10" s="24" t="str">
        <f>'Форма 4'!A67</f>
        <v>5.</v>
      </c>
      <c r="B10" s="24">
        <f t="shared" si="0"/>
        <v>88.26</v>
      </c>
      <c r="C10" s="24">
        <f>ROUND('Форма 4'!C67*'Базовые цены за единицу'!C10,2)</f>
        <v>7.02</v>
      </c>
      <c r="D10" s="24">
        <f>ROUND('Форма 4'!C67*'Базовые цены за единицу'!D10,2)</f>
        <v>1.82</v>
      </c>
      <c r="E10" s="24">
        <f>ROUND('Форма 4'!C67*'Базовые цены за единицу'!E10,2)</f>
        <v>0.06</v>
      </c>
      <c r="F10" s="24">
        <f>ROUND('Форма 4'!C67*'Базовые цены за единицу'!F10,2)</f>
        <v>79.42</v>
      </c>
      <c r="G10" s="24">
        <f>ROUND('Форма 4'!C67*'Базовые цены за единицу'!G10,2)</f>
        <v>0</v>
      </c>
      <c r="H10" s="24">
        <f>ROUND('Форма 4'!C67*'Базовые цены за единицу'!H10,2)</f>
        <v>0</v>
      </c>
      <c r="I10" s="25">
        <f>ОКРУГЛВСЕ('Форма 4'!C67*'Базовые цены за единицу'!I10,8)</f>
        <v>0.567732</v>
      </c>
      <c r="J10" s="25">
        <f>ОКРУГЛВСЕ('Форма 4'!C67*'Базовые цены за единицу'!J10,8)</f>
        <v>0</v>
      </c>
      <c r="K10" s="25">
        <f>ОКРУГЛВСЕ('Форма 4'!C67*'Базовые цены за единицу'!K10,8)</f>
        <v>0.0036</v>
      </c>
      <c r="L10" s="24">
        <f>ROUND('Форма 4'!C67*'Базовые цены за единицу'!L10,2)</f>
        <v>0</v>
      </c>
      <c r="M10" s="24">
        <f>ROUND('Форма 4'!C67*'Базовые цены за единицу'!M10,2)</f>
        <v>0</v>
      </c>
      <c r="N10" s="24">
        <f>ROUND((C10+E10)*'Форма 4'!C70/100,2)</f>
        <v>8.14</v>
      </c>
      <c r="O10" s="24">
        <f>ROUND((C10+E10)*'Форма 4'!C73/100,2)</f>
        <v>5.03</v>
      </c>
      <c r="P10" s="24">
        <f>ROUND('Форма 4'!C67*'Базовые цены за единицу'!P10,2)</f>
        <v>8.07</v>
      </c>
      <c r="Q10" s="24">
        <f>ROUND('Форма 4'!C67*'Базовые цены за единицу'!Q10,2)</f>
        <v>0.07</v>
      </c>
      <c r="R10" s="24">
        <f>ROUND('Форма 4'!C67*'Базовые цены за единицу'!R10,2)</f>
        <v>4.98</v>
      </c>
      <c r="S10" s="24">
        <f>ROUND('Форма 4'!C67*'Базовые цены за единицу'!S10,2)</f>
        <v>0.05</v>
      </c>
      <c r="T10" s="24">
        <f>ROUND('Форма 4'!C67*'Базовые цены за единицу'!T10,2)</f>
        <v>0</v>
      </c>
      <c r="U10" s="24">
        <f>ROUND('Форма 4'!C67*'Базовые цены за единицу'!U10,2)</f>
        <v>0</v>
      </c>
      <c r="V10" s="24">
        <f>ROUND('Форма 4'!C67*'Базовые цены за единицу'!V10,2)</f>
        <v>0</v>
      </c>
      <c r="X10" s="26">
        <f>ROUND('Форма 4'!C67*'Базовые цены за единицу'!X10,2)</f>
        <v>0</v>
      </c>
      <c r="Y10" s="26">
        <f>IF(Определители!I10="9",ROUND((C10+E10)*(Начисления!M10/100)*('Форма 4'!C70/100),2),0)</f>
        <v>0</v>
      </c>
      <c r="Z10" s="26">
        <f>IF(Определители!I10="9",ROUND((C10+E10)*(100-Начисления!M10/100)*('Форма 4'!C70/100),2),0)</f>
        <v>0</v>
      </c>
      <c r="AA10" s="26">
        <f>IF(Определители!I10="9",ROUND((C10+E10)*(Начисления!M10/100)*('Форма 4'!C73/100),2),0)</f>
        <v>0</v>
      </c>
      <c r="AB10" s="26">
        <f>IF(Определители!I10="9",ROUND((C10+E10)*(100-Начисления!M10/100)*('Форма 4'!C73/100),2),0)</f>
        <v>0</v>
      </c>
      <c r="AC10" s="26">
        <f>IF(Определители!I10="9",ROUND(B10*Начисления!M10/100,2),0)</f>
        <v>0</v>
      </c>
      <c r="AD10" s="26">
        <f>IF(Определители!I10="9",ROUND(B10*(100-Начисления!M10)/100,2),0)</f>
        <v>0</v>
      </c>
    </row>
    <row r="11" spans="1:30" ht="10.5">
      <c r="A11" s="24" t="str">
        <f>'Форма 4'!A77</f>
        <v>6.</v>
      </c>
      <c r="B11" s="24">
        <f t="shared" si="0"/>
        <v>3602.4</v>
      </c>
      <c r="C11" s="24">
        <f>ROUND('Форма 4'!C77*'Базовые цены за единицу'!C11,2)</f>
        <v>326.88</v>
      </c>
      <c r="D11" s="24">
        <f>ROUND('Форма 4'!C77*'Базовые цены за единицу'!D11,2)</f>
        <v>72.48</v>
      </c>
      <c r="E11" s="24">
        <f>ROUND('Форма 4'!C77*'Базовые цены за единицу'!E11,2)</f>
        <v>1.92</v>
      </c>
      <c r="F11" s="24">
        <f>ROUND('Форма 4'!C77*'Базовые цены за единицу'!F11,2)</f>
        <v>3203.04</v>
      </c>
      <c r="G11" s="24">
        <f>ROUND('Форма 4'!C77*'Базовые цены за единицу'!G11,2)</f>
        <v>0</v>
      </c>
      <c r="H11" s="24">
        <f>ROUND('Форма 4'!C77*'Базовые цены за единицу'!H11,2)</f>
        <v>0</v>
      </c>
      <c r="I11" s="25">
        <f>ОКРУГЛВСЕ('Форма 4'!C77*'Базовые цены за единицу'!I11,8)</f>
        <v>26.449632</v>
      </c>
      <c r="J11" s="25">
        <f>ОКРУГЛВСЕ('Форма 4'!C77*'Базовые цены за единицу'!J11,8)</f>
        <v>0</v>
      </c>
      <c r="K11" s="25">
        <f>ОКРУГЛВСЕ('Форма 4'!C77*'Базовые цены за единицу'!K11,8)</f>
        <v>0.1008</v>
      </c>
      <c r="L11" s="24">
        <f>ROUND('Форма 4'!C77*'Базовые цены за единицу'!L11,2)</f>
        <v>0</v>
      </c>
      <c r="M11" s="24">
        <f>ROUND('Форма 4'!C77*'Базовые цены за единицу'!M11,2)</f>
        <v>0</v>
      </c>
      <c r="N11" s="24">
        <f>ROUND((C11+E11)*'Форма 4'!C80/100,2)</f>
        <v>378.12</v>
      </c>
      <c r="O11" s="24">
        <f>ROUND((C11+E11)*'Форма 4'!C83/100,2)</f>
        <v>233.45</v>
      </c>
      <c r="P11" s="24">
        <f>ROUND('Форма 4'!C77*'Базовые цены за единицу'!P11,2)</f>
        <v>375.84</v>
      </c>
      <c r="Q11" s="24">
        <f>ROUND('Форма 4'!C77*'Базовые цены за единицу'!Q11,2)</f>
        <v>2.4</v>
      </c>
      <c r="R11" s="24">
        <f>ROUND('Форма 4'!C77*'Базовые цены за единицу'!R11,2)</f>
        <v>232.08</v>
      </c>
      <c r="S11" s="24">
        <f>ROUND('Форма 4'!C77*'Базовые цены за единицу'!S11,2)</f>
        <v>1.44</v>
      </c>
      <c r="T11" s="24">
        <f>ROUND('Форма 4'!C77*'Базовые цены за единицу'!T11,2)</f>
        <v>0</v>
      </c>
      <c r="U11" s="24">
        <f>ROUND('Форма 4'!C77*'Базовые цены за единицу'!U11,2)</f>
        <v>0</v>
      </c>
      <c r="V11" s="24">
        <f>ROUND('Форма 4'!C77*'Базовые цены за единицу'!V11,2)</f>
        <v>0</v>
      </c>
      <c r="X11" s="26">
        <f>ROUND('Форма 4'!C77*'Базовые цены за единицу'!X11,2)</f>
        <v>0</v>
      </c>
      <c r="Y11" s="26">
        <f>IF(Определители!I11="9",ROUND((C11+E11)*(Начисления!M11/100)*('Форма 4'!C80/100),2),0)</f>
        <v>0</v>
      </c>
      <c r="Z11" s="26">
        <f>IF(Определители!I11="9",ROUND((C11+E11)*(100-Начисления!M11/100)*('Форма 4'!C80/100),2),0)</f>
        <v>0</v>
      </c>
      <c r="AA11" s="26">
        <f>IF(Определители!I11="9",ROUND((C11+E11)*(Начисления!M11/100)*('Форма 4'!C83/100),2),0)</f>
        <v>0</v>
      </c>
      <c r="AB11" s="26">
        <f>IF(Определители!I11="9",ROUND((C11+E11)*(100-Начисления!M11/100)*('Форма 4'!C83/100),2),0)</f>
        <v>0</v>
      </c>
      <c r="AC11" s="26">
        <f>IF(Определители!I11="9",ROUND(B11*Начисления!M11/100,2),0)</f>
        <v>0</v>
      </c>
      <c r="AD11" s="26">
        <f>IF(Определители!I11="9",ROUND(B11*(100-Начисления!M11)/100,2),0)</f>
        <v>0</v>
      </c>
    </row>
    <row r="12" spans="1:30" ht="10.5">
      <c r="A12" s="24" t="str">
        <f>'Форма 4'!A87</f>
        <v>7.</v>
      </c>
      <c r="B12" s="24">
        <f t="shared" si="0"/>
        <v>105.5</v>
      </c>
      <c r="C12" s="24">
        <f>ROUND('Форма 4'!C87*'Базовые цены за единицу'!C12,2)</f>
        <v>13.62</v>
      </c>
      <c r="D12" s="24">
        <f>ROUND('Форма 4'!C87*'Базовые цены за единицу'!D12,2)</f>
        <v>3.02</v>
      </c>
      <c r="E12" s="24">
        <f>ROUND('Форма 4'!C87*'Базовые цены за единицу'!E12,2)</f>
        <v>0.08</v>
      </c>
      <c r="F12" s="24">
        <f>ROUND('Форма 4'!C87*'Базовые цены за единицу'!F12,2)</f>
        <v>88.86</v>
      </c>
      <c r="G12" s="24">
        <f>ROUND('Форма 4'!C87*'Базовые цены за единицу'!G12,2)</f>
        <v>0</v>
      </c>
      <c r="H12" s="24">
        <f>ROUND('Форма 4'!C87*'Базовые цены за единицу'!H12,2)</f>
        <v>0</v>
      </c>
      <c r="I12" s="25">
        <f>ОКРУГЛВСЕ('Форма 4'!C87*'Базовые цены за единицу'!I12,8)</f>
        <v>1.102068</v>
      </c>
      <c r="J12" s="25">
        <f>ОКРУГЛВСЕ('Форма 4'!C87*'Базовые цены за единицу'!J12,8)</f>
        <v>0</v>
      </c>
      <c r="K12" s="25">
        <f>ОКРУГЛВСЕ('Форма 4'!C87*'Базовые цены за единицу'!K12,8)</f>
        <v>0.0042</v>
      </c>
      <c r="L12" s="24">
        <f>ROUND('Форма 4'!C87*'Базовые цены за единицу'!L12,2)</f>
        <v>0</v>
      </c>
      <c r="M12" s="24">
        <f>ROUND('Форма 4'!C87*'Базовые цены за единицу'!M12,2)</f>
        <v>0</v>
      </c>
      <c r="N12" s="24">
        <f>ROUND((C12+E12)*'Форма 4'!C90/100,2)</f>
        <v>15.76</v>
      </c>
      <c r="O12" s="24">
        <f>ROUND((C12+E12)*'Форма 4'!C93/100,2)</f>
        <v>9.73</v>
      </c>
      <c r="P12" s="24">
        <f>ROUND('Форма 4'!C87*'Базовые цены за единицу'!P12,2)</f>
        <v>15.66</v>
      </c>
      <c r="Q12" s="24">
        <f>ROUND('Форма 4'!C87*'Базовые цены за единицу'!Q12,2)</f>
        <v>0.1</v>
      </c>
      <c r="R12" s="24">
        <f>ROUND('Форма 4'!C87*'Базовые цены за единицу'!R12,2)</f>
        <v>9.67</v>
      </c>
      <c r="S12" s="24">
        <f>ROUND('Форма 4'!C87*'Базовые цены за единицу'!S12,2)</f>
        <v>0.06</v>
      </c>
      <c r="T12" s="24">
        <f>ROUND('Форма 4'!C87*'Базовые цены за единицу'!T12,2)</f>
        <v>0</v>
      </c>
      <c r="U12" s="24">
        <f>ROUND('Форма 4'!C87*'Базовые цены за единицу'!U12,2)</f>
        <v>0</v>
      </c>
      <c r="V12" s="24">
        <f>ROUND('Форма 4'!C87*'Базовые цены за единицу'!V12,2)</f>
        <v>0</v>
      </c>
      <c r="X12" s="26">
        <f>ROUND('Форма 4'!C87*'Базовые цены за единицу'!X12,2)</f>
        <v>0</v>
      </c>
      <c r="Y12" s="26">
        <f>IF(Определители!I12="9",ROUND((C12+E12)*(Начисления!M12/100)*('Форма 4'!C90/100),2),0)</f>
        <v>0</v>
      </c>
      <c r="Z12" s="26">
        <f>IF(Определители!I12="9",ROUND((C12+E12)*(100-Начисления!M12/100)*('Форма 4'!C90/100),2),0)</f>
        <v>0</v>
      </c>
      <c r="AA12" s="26">
        <f>IF(Определители!I12="9",ROUND((C12+E12)*(Начисления!M12/100)*('Форма 4'!C93/100),2),0)</f>
        <v>0</v>
      </c>
      <c r="AB12" s="26">
        <f>IF(Определители!I12="9",ROUND((C12+E12)*(100-Начисления!M12/100)*('Форма 4'!C93/100),2),0)</f>
        <v>0</v>
      </c>
      <c r="AC12" s="26">
        <f>IF(Определители!I12="9",ROUND(B12*Начисления!M12/100,2),0)</f>
        <v>0</v>
      </c>
      <c r="AD12" s="26">
        <f>IF(Определители!I12="9",ROUND(B12*(100-Начисления!M12)/100,2),0)</f>
        <v>0</v>
      </c>
    </row>
    <row r="13" spans="1:30" ht="10.5">
      <c r="A13" s="24" t="str">
        <f>'Форма 4'!A97</f>
        <v>8.</v>
      </c>
      <c r="B13" s="24">
        <f t="shared" si="0"/>
        <v>36</v>
      </c>
      <c r="C13" s="24">
        <f>ROUND('Форма 4'!C97*'Базовые цены за единицу'!C13,2)</f>
        <v>0</v>
      </c>
      <c r="D13" s="24">
        <f>ROUND('Форма 4'!C97*'Базовые цены за единицу'!D13,2)</f>
        <v>0</v>
      </c>
      <c r="E13" s="24">
        <f>ROUND('Форма 4'!C97*'Базовые цены за единицу'!E13,2)</f>
        <v>0</v>
      </c>
      <c r="F13" s="24">
        <f>ROUND('Форма 4'!C97*'Базовые цены за единицу'!F13,2)</f>
        <v>36</v>
      </c>
      <c r="G13" s="24">
        <f>ROUND('Форма 4'!C97*'Базовые цены за единицу'!G13,2)</f>
        <v>34.9</v>
      </c>
      <c r="H13" s="24">
        <f>ROUND('Форма 4'!C97*'Базовые цены за единицу'!H13,2)</f>
        <v>0</v>
      </c>
      <c r="I13" s="25">
        <f>ОКРУГЛВСЕ('Форма 4'!C97*'Базовые цены за единицу'!I13,8)</f>
        <v>0</v>
      </c>
      <c r="J13" s="25">
        <f>ОКРУГЛВСЕ('Форма 4'!C97*'Базовые цены за единицу'!J13,8)</f>
        <v>0</v>
      </c>
      <c r="K13" s="25">
        <f>ОКРУГЛВСЕ('Форма 4'!C97*'Базовые цены за единицу'!K13,8)</f>
        <v>0</v>
      </c>
      <c r="L13" s="24">
        <f>ROUND('Форма 4'!C97*'Базовые цены за единицу'!L13,2)</f>
        <v>0.51</v>
      </c>
      <c r="M13" s="24">
        <f>ROUND('Форма 4'!C97*'Базовые цены за единицу'!M13,2)</f>
        <v>0</v>
      </c>
      <c r="N13" s="24">
        <f>ROUND((C13+E13)*'Форма 4'!C99/100,2)</f>
        <v>0</v>
      </c>
      <c r="O13" s="24">
        <f>ROUND((C13+E13)*'Форма 4'!C102/100,2)</f>
        <v>0</v>
      </c>
      <c r="P13" s="24">
        <f>ROUND('Форма 4'!C97*'Базовые цены за единицу'!P13,2)</f>
        <v>0</v>
      </c>
      <c r="Q13" s="24">
        <f>ROUND('Форма 4'!C97*'Базовые цены за единицу'!Q13,2)</f>
        <v>0</v>
      </c>
      <c r="R13" s="24">
        <f>ROUND('Форма 4'!C97*'Базовые цены за единицу'!R13,2)</f>
        <v>0</v>
      </c>
      <c r="S13" s="24">
        <f>ROUND('Форма 4'!C97*'Базовые цены за единицу'!S13,2)</f>
        <v>0</v>
      </c>
      <c r="T13" s="24">
        <f>ROUND('Форма 4'!C97*'Базовые цены за единицу'!T13,2)</f>
        <v>0</v>
      </c>
      <c r="U13" s="24">
        <f>ROUND('Форма 4'!C97*'Базовые цены за единицу'!U13,2)</f>
        <v>0</v>
      </c>
      <c r="V13" s="24">
        <f>ROUND('Форма 4'!C97*'Базовые цены за единицу'!V13,2)</f>
        <v>0</v>
      </c>
      <c r="X13" s="26">
        <f>ROUND('Форма 4'!C97*'Базовые цены за единицу'!X13,2)</f>
        <v>0</v>
      </c>
      <c r="Y13" s="26">
        <f>IF(Определители!I13="9",ROUND((C13+E13)*(Начисления!M13/100)*('Форма 4'!C99/100),2),0)</f>
        <v>0</v>
      </c>
      <c r="Z13" s="26">
        <f>IF(Определители!I13="9",ROUND((C13+E13)*(100-Начисления!M13/100)*('Форма 4'!C99/100),2),0)</f>
        <v>0</v>
      </c>
      <c r="AA13" s="26">
        <f>IF(Определители!I13="9",ROUND((C13+E13)*(Начисления!M13/100)*('Форма 4'!C102/100),2),0)</f>
        <v>0</v>
      </c>
      <c r="AB13" s="26">
        <f>IF(Определители!I13="9",ROUND((C13+E13)*(100-Начисления!M13/100)*('Форма 4'!C102/100),2),0)</f>
        <v>0</v>
      </c>
      <c r="AC13" s="26">
        <f>IF(Определители!I13="9",ROUND(B13*Начисления!M13/100,2),0)</f>
        <v>0</v>
      </c>
      <c r="AD13" s="26">
        <f>IF(Определители!I13="9",ROUND(B13*(100-Начисления!M13)/100,2),0)</f>
        <v>0</v>
      </c>
    </row>
    <row r="14" spans="1:30" ht="10.5">
      <c r="A14" s="24" t="str">
        <f>'Форма 4'!A106</f>
        <v>9.</v>
      </c>
      <c r="B14" s="24">
        <f t="shared" si="0"/>
        <v>43.14</v>
      </c>
      <c r="C14" s="24">
        <f>ROUND('Форма 4'!C106*'Базовые цены за единицу'!C14,2)</f>
        <v>4.72</v>
      </c>
      <c r="D14" s="24">
        <f>ROUND('Форма 4'!C106*'Базовые цены за единицу'!D14,2)</f>
        <v>0.99</v>
      </c>
      <c r="E14" s="24">
        <f>ROUND('Форма 4'!C106*'Базовые цены за единицу'!E14,2)</f>
        <v>0.03</v>
      </c>
      <c r="F14" s="24">
        <f>ROUND('Форма 4'!C106*'Базовые цены за единицу'!F14,2)</f>
        <v>37.43</v>
      </c>
      <c r="G14" s="24">
        <f>ROUND('Форма 4'!C106*'Базовые цены за единицу'!G14,2)</f>
        <v>0</v>
      </c>
      <c r="H14" s="24">
        <f>ROUND('Форма 4'!C106*'Базовые цены за единицу'!H14,2)</f>
        <v>0</v>
      </c>
      <c r="I14" s="25">
        <f>ОКРУГЛВСЕ('Форма 4'!C106*'Базовые цены за единицу'!I14,8)</f>
        <v>0.381777</v>
      </c>
      <c r="J14" s="25">
        <f>ОКРУГЛВСЕ('Форма 4'!C106*'Базовые цены за единицу'!J14,8)</f>
        <v>0</v>
      </c>
      <c r="K14" s="25">
        <f>ОКРУГЛВСЕ('Форма 4'!C106*'Базовые цены за единицу'!K14,8)</f>
        <v>0.001575</v>
      </c>
      <c r="L14" s="24">
        <f>ROUND('Форма 4'!C106*'Базовые цены за единицу'!L14,2)</f>
        <v>0</v>
      </c>
      <c r="M14" s="24">
        <f>ROUND('Форма 4'!C106*'Базовые цены за единицу'!M14,2)</f>
        <v>0</v>
      </c>
      <c r="N14" s="24">
        <f>ROUND((C14+E14)*'Форма 4'!C109/100,2)</f>
        <v>5.46</v>
      </c>
      <c r="O14" s="24">
        <f>ROUND((C14+E14)*'Форма 4'!C112/100,2)</f>
        <v>3.37</v>
      </c>
      <c r="P14" s="24">
        <f>ROUND('Форма 4'!C106*'Базовые цены за единицу'!P14,2)</f>
        <v>5.43</v>
      </c>
      <c r="Q14" s="24">
        <f>ROUND('Форма 4'!C106*'Базовые цены за единицу'!Q14,2)</f>
        <v>0.03</v>
      </c>
      <c r="R14" s="24">
        <f>ROUND('Форма 4'!C106*'Базовые цены за единицу'!R14,2)</f>
        <v>3.35</v>
      </c>
      <c r="S14" s="24">
        <f>ROUND('Форма 4'!C106*'Базовые цены за единицу'!S14,2)</f>
        <v>0.02</v>
      </c>
      <c r="T14" s="24">
        <f>ROUND('Форма 4'!C106*'Базовые цены за единицу'!T14,2)</f>
        <v>0</v>
      </c>
      <c r="U14" s="24">
        <f>ROUND('Форма 4'!C106*'Базовые цены за единицу'!U14,2)</f>
        <v>0</v>
      </c>
      <c r="V14" s="24">
        <f>ROUND('Форма 4'!C106*'Базовые цены за единицу'!V14,2)</f>
        <v>0</v>
      </c>
      <c r="X14" s="26">
        <f>ROUND('Форма 4'!C106*'Базовые цены за единицу'!X14,2)</f>
        <v>0</v>
      </c>
      <c r="Y14" s="26">
        <f>IF(Определители!I14="9",ROUND((C14+E14)*(Начисления!M14/100)*('Форма 4'!C109/100),2),0)</f>
        <v>0</v>
      </c>
      <c r="Z14" s="26">
        <f>IF(Определители!I14="9",ROUND((C14+E14)*(100-Начисления!M14/100)*('Форма 4'!C109/100),2),0)</f>
        <v>0</v>
      </c>
      <c r="AA14" s="26">
        <f>IF(Определители!I14="9",ROUND((C14+E14)*(Начисления!M14/100)*('Форма 4'!C112/100),2),0)</f>
        <v>0</v>
      </c>
      <c r="AB14" s="26">
        <f>IF(Определители!I14="9",ROUND((C14+E14)*(100-Начисления!M14/100)*('Форма 4'!C112/100),2),0)</f>
        <v>0</v>
      </c>
      <c r="AC14" s="26">
        <f>IF(Определители!I14="9",ROUND(B14*Начисления!M14/100,2),0)</f>
        <v>0</v>
      </c>
      <c r="AD14" s="26">
        <f>IF(Определители!I14="9",ROUND(B14*(100-Начисления!M14)/100,2),0)</f>
        <v>0</v>
      </c>
    </row>
    <row r="15" spans="1:30" ht="10.5">
      <c r="A15" s="24" t="str">
        <f>'Форма 4'!A116</f>
        <v>10.</v>
      </c>
      <c r="B15" s="24">
        <f t="shared" si="0"/>
        <v>8.08</v>
      </c>
      <c r="C15" s="24">
        <f>ROUND('Форма 4'!C116*'Базовые цены за единицу'!C15,2)</f>
        <v>2.12</v>
      </c>
      <c r="D15" s="24">
        <f>ROUND('Форма 4'!C116*'Базовые цены за единицу'!D15,2)</f>
        <v>0.21</v>
      </c>
      <c r="E15" s="24">
        <f>ROUND('Форма 4'!C116*'Базовые цены за единицу'!E15,2)</f>
        <v>0.02</v>
      </c>
      <c r="F15" s="24">
        <f>ROUND('Форма 4'!C116*'Базовые цены за единицу'!F15,2)</f>
        <v>5.75</v>
      </c>
      <c r="G15" s="24">
        <f>ROUND('Форма 4'!C116*'Базовые цены за единицу'!G15,2)</f>
        <v>0</v>
      </c>
      <c r="H15" s="24">
        <f>ROUND('Форма 4'!C116*'Базовые цены за единицу'!H15,2)</f>
        <v>0</v>
      </c>
      <c r="I15" s="25">
        <f>ОКРУГЛВСЕ('Форма 4'!C116*'Базовые цены за единицу'!I15,8)</f>
        <v>0.1718514</v>
      </c>
      <c r="J15" s="25">
        <f>ОКРУГЛВСЕ('Форма 4'!C116*'Базовые цены за единицу'!J15,8)</f>
        <v>0</v>
      </c>
      <c r="K15" s="25">
        <f>ОКРУГЛВСЕ('Форма 4'!C116*'Базовые цены за единицу'!K15,8)</f>
        <v>0.000855</v>
      </c>
      <c r="L15" s="24">
        <f>ROUND('Форма 4'!C116*'Базовые цены за единицу'!L15,2)</f>
        <v>0</v>
      </c>
      <c r="M15" s="24">
        <f>ROUND('Форма 4'!C116*'Базовые цены за единицу'!M15,2)</f>
        <v>0</v>
      </c>
      <c r="N15" s="24">
        <f>ROUND((C15+E15)*'Форма 4'!C119/100,2)</f>
        <v>2.46</v>
      </c>
      <c r="O15" s="24">
        <f>ROUND((C15+E15)*'Форма 4'!C122/100,2)</f>
        <v>1.52</v>
      </c>
      <c r="P15" s="24">
        <f>ROUND('Форма 4'!C116*'Базовые цены за единицу'!P15,2)</f>
        <v>2.44</v>
      </c>
      <c r="Q15" s="24">
        <f>ROUND('Форма 4'!C116*'Базовые цены за единицу'!Q15,2)</f>
        <v>0.02</v>
      </c>
      <c r="R15" s="24">
        <f>ROUND('Форма 4'!C116*'Базовые цены за единицу'!R15,2)</f>
        <v>1.51</v>
      </c>
      <c r="S15" s="24">
        <f>ROUND('Форма 4'!C116*'Базовые цены за единицу'!S15,2)</f>
        <v>0.01</v>
      </c>
      <c r="T15" s="24">
        <f>ROUND('Форма 4'!C116*'Базовые цены за единицу'!T15,2)</f>
        <v>0</v>
      </c>
      <c r="U15" s="24">
        <f>ROUND('Форма 4'!C116*'Базовые цены за единицу'!U15,2)</f>
        <v>0</v>
      </c>
      <c r="V15" s="24">
        <f>ROUND('Форма 4'!C116*'Базовые цены за единицу'!V15,2)</f>
        <v>0</v>
      </c>
      <c r="X15" s="26">
        <f>ROUND('Форма 4'!C116*'Базовые цены за единицу'!X15,2)</f>
        <v>0</v>
      </c>
      <c r="Y15" s="26">
        <f>IF(Определители!I15="9",ROUND((C15+E15)*(Начисления!M15/100)*('Форма 4'!C119/100),2),0)</f>
        <v>0</v>
      </c>
      <c r="Z15" s="26">
        <f>IF(Определители!I15="9",ROUND((C15+E15)*(100-Начисления!M15/100)*('Форма 4'!C119/100),2),0)</f>
        <v>0</v>
      </c>
      <c r="AA15" s="26">
        <f>IF(Определители!I15="9",ROUND((C15+E15)*(Начисления!M15/100)*('Форма 4'!C122/100),2),0)</f>
        <v>0</v>
      </c>
      <c r="AB15" s="26">
        <f>IF(Определители!I15="9",ROUND((C15+E15)*(100-Начисления!M15/100)*('Форма 4'!C122/100),2),0)</f>
        <v>0</v>
      </c>
      <c r="AC15" s="26">
        <f>IF(Определители!I15="9",ROUND(B15*Начисления!M15/100,2),0)</f>
        <v>0</v>
      </c>
      <c r="AD15" s="26">
        <f>IF(Определители!I15="9",ROUND(B15*(100-Начисления!M15)/100,2),0)</f>
        <v>0</v>
      </c>
    </row>
    <row r="16" spans="1:30" ht="10.5">
      <c r="A16" s="24" t="str">
        <f>'Форма 4'!A126</f>
        <v>11.</v>
      </c>
      <c r="B16" s="24">
        <f t="shared" si="0"/>
        <v>678.72</v>
      </c>
      <c r="C16" s="24">
        <f>ROUND('Форма 4'!C126*'Базовые цены за единицу'!C16,2)</f>
        <v>276.66</v>
      </c>
      <c r="D16" s="24">
        <f>ROUND('Форма 4'!C126*'Базовые цены за единицу'!D16,2)</f>
        <v>82.26</v>
      </c>
      <c r="E16" s="24">
        <f>ROUND('Форма 4'!C126*'Базовые цены за единицу'!E16,2)</f>
        <v>2.88</v>
      </c>
      <c r="F16" s="24">
        <f>ROUND('Форма 4'!C126*'Базовые цены за единицу'!F16,2)</f>
        <v>319.8</v>
      </c>
      <c r="G16" s="24">
        <f>ROUND('Форма 4'!C126*'Базовые цены за единицу'!G16,2)</f>
        <v>0</v>
      </c>
      <c r="H16" s="24">
        <f>ROUND('Форма 4'!C126*'Базовые цены за единицу'!H16,2)</f>
        <v>0</v>
      </c>
      <c r="I16" s="25">
        <f>ОКРУГЛВСЕ('Форма 4'!C126*'Базовые цены за единицу'!I16,8)</f>
        <v>24.0948</v>
      </c>
      <c r="J16" s="25">
        <f>ОКРУГЛВСЕ('Форма 4'!C126*'Базовые цены за единицу'!J16,8)</f>
        <v>0</v>
      </c>
      <c r="K16" s="25">
        <f>ОКРУГЛВСЕ('Форма 4'!C126*'Базовые цены за единицу'!K16,8)</f>
        <v>0.18</v>
      </c>
      <c r="L16" s="24">
        <f>ROUND('Форма 4'!C126*'Базовые цены за единицу'!L16,2)</f>
        <v>0</v>
      </c>
      <c r="M16" s="24">
        <f>ROUND('Форма 4'!C126*'Базовые цены за единицу'!M16,2)</f>
        <v>0</v>
      </c>
      <c r="N16" s="24">
        <f>ROUND((C16+E16)*'Форма 4'!C129/100,2)</f>
        <v>321.47</v>
      </c>
      <c r="O16" s="24">
        <f>ROUND((C16+E16)*'Форма 4'!C132/100,2)</f>
        <v>198.47</v>
      </c>
      <c r="P16" s="24">
        <f>ROUND('Форма 4'!C126*'Базовые цены за единицу'!P16,2)</f>
        <v>318.18</v>
      </c>
      <c r="Q16" s="24">
        <f>ROUND('Форма 4'!C126*'Базовые цены за единицу'!Q16,2)</f>
        <v>3.3</v>
      </c>
      <c r="R16" s="24">
        <f>ROUND('Форма 4'!C126*'Базовые цены за единицу'!R16,2)</f>
        <v>196.44</v>
      </c>
      <c r="S16" s="24">
        <f>ROUND('Форма 4'!C126*'Базовые цены за единицу'!S16,2)</f>
        <v>2.04</v>
      </c>
      <c r="T16" s="24">
        <f>ROUND('Форма 4'!C126*'Базовые цены за единицу'!T16,2)</f>
        <v>0</v>
      </c>
      <c r="U16" s="24">
        <f>ROUND('Форма 4'!C126*'Базовые цены за единицу'!U16,2)</f>
        <v>0</v>
      </c>
      <c r="V16" s="24">
        <f>ROUND('Форма 4'!C126*'Базовые цены за единицу'!V16,2)</f>
        <v>0</v>
      </c>
      <c r="X16" s="26">
        <f>ROUND('Форма 4'!C126*'Базовые цены за единицу'!X16,2)</f>
        <v>0</v>
      </c>
      <c r="Y16" s="26">
        <f>IF(Определители!I16="9",ROUND((C16+E16)*(Начисления!M16/100)*('Форма 4'!C129/100),2),0)</f>
        <v>0</v>
      </c>
      <c r="Z16" s="26">
        <f>IF(Определители!I16="9",ROUND((C16+E16)*(100-Начисления!M16/100)*('Форма 4'!C129/100),2),0)</f>
        <v>0</v>
      </c>
      <c r="AA16" s="26">
        <f>IF(Определители!I16="9",ROUND((C16+E16)*(Начисления!M16/100)*('Форма 4'!C132/100),2),0)</f>
        <v>0</v>
      </c>
      <c r="AB16" s="26">
        <f>IF(Определители!I16="9",ROUND((C16+E16)*(100-Начисления!M16/100)*('Форма 4'!C132/100),2),0)</f>
        <v>0</v>
      </c>
      <c r="AC16" s="26">
        <f>IF(Определители!I16="9",ROUND(B16*Начисления!M16/100,2),0)</f>
        <v>0</v>
      </c>
      <c r="AD16" s="26">
        <f>IF(Определители!I16="9",ROUND(B16*(100-Начисления!M16)/100,2),0)</f>
        <v>0</v>
      </c>
    </row>
    <row r="17" spans="1:30" ht="10.5">
      <c r="A17" s="24" t="str">
        <f>'Форма 4'!A136</f>
        <v>12.</v>
      </c>
      <c r="B17" s="24">
        <f t="shared" si="0"/>
        <v>6950</v>
      </c>
      <c r="C17" s="24">
        <f>ROUND('Форма 4'!C136*'Базовые цены за единицу'!C17,2)</f>
        <v>0</v>
      </c>
      <c r="D17" s="24">
        <f>ROUND('Форма 4'!C136*'Базовые цены за единицу'!D17,2)</f>
        <v>0</v>
      </c>
      <c r="E17" s="24">
        <f>ROUND('Форма 4'!C136*'Базовые цены за единицу'!E17,2)</f>
        <v>0</v>
      </c>
      <c r="F17" s="24">
        <f>ROUND('Форма 4'!C136*'Базовые цены за единицу'!F17,2)</f>
        <v>6950</v>
      </c>
      <c r="G17" s="24">
        <f>ROUND('Форма 4'!C136*'Базовые цены за единицу'!G17,2)</f>
        <v>0</v>
      </c>
      <c r="H17" s="24">
        <f>ROUND('Форма 4'!C136*'Базовые цены за единицу'!H17,2)</f>
        <v>0</v>
      </c>
      <c r="I17" s="25">
        <f>ОКРУГЛВСЕ('Форма 4'!C136*'Базовые цены за единицу'!I17,8)</f>
        <v>0</v>
      </c>
      <c r="J17" s="25">
        <f>ОКРУГЛВСЕ('Форма 4'!C136*'Базовые цены за единицу'!J17,8)</f>
        <v>0</v>
      </c>
      <c r="K17" s="25">
        <f>ОКРУГЛВСЕ('Форма 4'!C136*'Базовые цены за единицу'!K17,8)</f>
        <v>0</v>
      </c>
      <c r="L17" s="24">
        <f>ROUND('Форма 4'!C136*'Базовые цены за единицу'!L17,2)</f>
        <v>0</v>
      </c>
      <c r="M17" s="24">
        <f>ROUND('Форма 4'!C136*'Базовые цены за единицу'!M17,2)</f>
        <v>0</v>
      </c>
      <c r="N17" s="24">
        <f>ROUND((C17+E17)*'Форма 4'!C138/100,2)</f>
        <v>0</v>
      </c>
      <c r="O17" s="24">
        <f>ROUND((C17+E17)*'Форма 4'!C141/100,2)</f>
        <v>0</v>
      </c>
      <c r="P17" s="24">
        <f>ROUND('Форма 4'!C136*'Базовые цены за единицу'!P17,2)</f>
        <v>0</v>
      </c>
      <c r="Q17" s="24">
        <f>ROUND('Форма 4'!C136*'Базовые цены за единицу'!Q17,2)</f>
        <v>0</v>
      </c>
      <c r="R17" s="24">
        <f>ROUND('Форма 4'!C136*'Базовые цены за единицу'!R17,2)</f>
        <v>0</v>
      </c>
      <c r="S17" s="24">
        <f>ROUND('Форма 4'!C136*'Базовые цены за единицу'!S17,2)</f>
        <v>0</v>
      </c>
      <c r="T17" s="24">
        <f>ROUND('Форма 4'!C136*'Базовые цены за единицу'!T17,2)</f>
        <v>0</v>
      </c>
      <c r="U17" s="24">
        <f>ROUND('Форма 4'!C136*'Базовые цены за единицу'!U17,2)</f>
        <v>0</v>
      </c>
      <c r="V17" s="24">
        <f>ROUND('Форма 4'!C136*'Базовые цены за единицу'!V17,2)</f>
        <v>0</v>
      </c>
      <c r="X17" s="26">
        <f>ROUND('Форма 4'!C136*'Базовые цены за единицу'!X17,2)</f>
        <v>0</v>
      </c>
      <c r="Y17" s="26">
        <f>IF(Определители!I17="9",ROUND((C17+E17)*(Начисления!M17/100)*('Форма 4'!C138/100),2),0)</f>
        <v>0</v>
      </c>
      <c r="Z17" s="26">
        <f>IF(Определители!I17="9",ROUND((C17+E17)*(100-Начисления!M17/100)*('Форма 4'!C138/100),2),0)</f>
        <v>0</v>
      </c>
      <c r="AA17" s="26">
        <f>IF(Определители!I17="9",ROUND((C17+E17)*(Начисления!M17/100)*('Форма 4'!C141/100),2),0)</f>
        <v>0</v>
      </c>
      <c r="AB17" s="26">
        <f>IF(Определители!I17="9",ROUND((C17+E17)*(100-Начисления!M17/100)*('Форма 4'!C141/100),2),0)</f>
        <v>0</v>
      </c>
      <c r="AC17" s="26">
        <f>IF(Определители!I17="9",ROUND(B17*Начисления!M17/100,2),0)</f>
        <v>0</v>
      </c>
      <c r="AD17" s="26">
        <f>IF(Определители!I17="9",ROUND(B17*(100-Начисления!M17)/100,2),0)</f>
        <v>0</v>
      </c>
    </row>
    <row r="18" spans="1:30" ht="10.5">
      <c r="A18" s="24" t="str">
        <f>'Форма 4'!A145</f>
        <v>13.</v>
      </c>
      <c r="B18" s="24">
        <f t="shared" si="0"/>
        <v>1010</v>
      </c>
      <c r="C18" s="24">
        <f>ROUND('Форма 4'!C145*'Базовые цены за единицу'!C18,2)</f>
        <v>0</v>
      </c>
      <c r="D18" s="24">
        <f>ROUND('Форма 4'!C145*'Базовые цены за единицу'!D18,2)</f>
        <v>0</v>
      </c>
      <c r="E18" s="24">
        <f>ROUND('Форма 4'!C145*'Базовые цены за единицу'!E18,2)</f>
        <v>0</v>
      </c>
      <c r="F18" s="24">
        <f>ROUND('Форма 4'!C145*'Базовые цены за единицу'!F18,2)</f>
        <v>1010</v>
      </c>
      <c r="G18" s="24">
        <f>ROUND('Форма 4'!C145*'Базовые цены за единицу'!G18,2)</f>
        <v>976</v>
      </c>
      <c r="H18" s="24">
        <f>ROUND('Форма 4'!C145*'Базовые цены за единицу'!H18,2)</f>
        <v>0</v>
      </c>
      <c r="I18" s="25">
        <f>ОКРУГЛВСЕ('Форма 4'!C145*'Базовые цены за единицу'!I18,8)</f>
        <v>0</v>
      </c>
      <c r="J18" s="25">
        <f>ОКРУГЛВСЕ('Форма 4'!C145*'Базовые цены за единицу'!J18,8)</f>
        <v>0</v>
      </c>
      <c r="K18" s="25">
        <f>ОКРУГЛВСЕ('Форма 4'!C145*'Базовые цены за единицу'!K18,8)</f>
        <v>0</v>
      </c>
      <c r="L18" s="24">
        <f>ROUND('Форма 4'!C145*'Базовые цены за единицу'!L18,2)</f>
        <v>70</v>
      </c>
      <c r="M18" s="24">
        <f>ROUND('Форма 4'!C145*'Базовые цены за единицу'!M18,2)</f>
        <v>0</v>
      </c>
      <c r="N18" s="24">
        <f>ROUND((C18+E18)*'Форма 4'!C147/100,2)</f>
        <v>0</v>
      </c>
      <c r="O18" s="24">
        <f>ROUND((C18+E18)*'Форма 4'!C150/100,2)</f>
        <v>0</v>
      </c>
      <c r="P18" s="24">
        <f>ROUND('Форма 4'!C145*'Базовые цены за единицу'!P18,2)</f>
        <v>0</v>
      </c>
      <c r="Q18" s="24">
        <f>ROUND('Форма 4'!C145*'Базовые цены за единицу'!Q18,2)</f>
        <v>0</v>
      </c>
      <c r="R18" s="24">
        <f>ROUND('Форма 4'!C145*'Базовые цены за единицу'!R18,2)</f>
        <v>0</v>
      </c>
      <c r="S18" s="24">
        <f>ROUND('Форма 4'!C145*'Базовые цены за единицу'!S18,2)</f>
        <v>0</v>
      </c>
      <c r="T18" s="24">
        <f>ROUND('Форма 4'!C145*'Базовые цены за единицу'!T18,2)</f>
        <v>0</v>
      </c>
      <c r="U18" s="24">
        <f>ROUND('Форма 4'!C145*'Базовые цены за единицу'!U18,2)</f>
        <v>0</v>
      </c>
      <c r="V18" s="24">
        <f>ROUND('Форма 4'!C145*'Базовые цены за единицу'!V18,2)</f>
        <v>0</v>
      </c>
      <c r="X18" s="26">
        <f>ROUND('Форма 4'!C145*'Базовые цены за единицу'!X18,2)</f>
        <v>0</v>
      </c>
      <c r="Y18" s="26">
        <f>IF(Определители!I18="9",ROUND((C18+E18)*(Начисления!M18/100)*('Форма 4'!C147/100),2),0)</f>
        <v>0</v>
      </c>
      <c r="Z18" s="26">
        <f>IF(Определители!I18="9",ROUND((C18+E18)*(100-Начисления!M18/100)*('Форма 4'!C147/100),2),0)</f>
        <v>0</v>
      </c>
      <c r="AA18" s="26">
        <f>IF(Определители!I18="9",ROUND((C18+E18)*(Начисления!M18/100)*('Форма 4'!C150/100),2),0)</f>
        <v>0</v>
      </c>
      <c r="AB18" s="26">
        <f>IF(Определители!I18="9",ROUND((C18+E18)*(100-Начисления!M18/100)*('Форма 4'!C150/100),2),0)</f>
        <v>0</v>
      </c>
      <c r="AC18" s="26">
        <f>IF(Определители!I18="9",ROUND(B18*Начисления!M18/100,2),0)</f>
        <v>0</v>
      </c>
      <c r="AD18" s="26">
        <f>IF(Определители!I18="9",ROUND(B18*(100-Начисления!M18)/100,2),0)</f>
        <v>0</v>
      </c>
    </row>
    <row r="19" spans="1:30" ht="10.5">
      <c r="A19" s="24" t="str">
        <f>'Форма 4'!A154</f>
        <v>14.</v>
      </c>
      <c r="B19" s="24">
        <f t="shared" si="0"/>
        <v>451</v>
      </c>
      <c r="C19" s="24">
        <f>ROUND('Форма 4'!C154*'Базовые цены за единицу'!C19,2)</f>
        <v>0</v>
      </c>
      <c r="D19" s="24">
        <f>ROUND('Форма 4'!C154*'Базовые цены за единицу'!D19,2)</f>
        <v>0</v>
      </c>
      <c r="E19" s="24">
        <f>ROUND('Форма 4'!C154*'Базовые цены за единицу'!E19,2)</f>
        <v>0</v>
      </c>
      <c r="F19" s="24">
        <f>ROUND('Форма 4'!C154*'Базовые цены за единицу'!F19,2)</f>
        <v>451</v>
      </c>
      <c r="G19" s="24">
        <f>ROUND('Форма 4'!C154*'Базовые цены за единицу'!G19,2)</f>
        <v>420</v>
      </c>
      <c r="H19" s="24">
        <f>ROUND('Форма 4'!C154*'Базовые цены за единицу'!H19,2)</f>
        <v>0</v>
      </c>
      <c r="I19" s="25">
        <f>ОКРУГЛВСЕ('Форма 4'!C154*'Базовые цены за единицу'!I19,8)</f>
        <v>0</v>
      </c>
      <c r="J19" s="25">
        <f>ОКРУГЛВСЕ('Форма 4'!C154*'Базовые цены за единицу'!J19,8)</f>
        <v>0</v>
      </c>
      <c r="K19" s="25">
        <f>ОКРУГЛВСЕ('Форма 4'!C154*'Базовые цены за единицу'!K19,8)</f>
        <v>0</v>
      </c>
      <c r="L19" s="24">
        <f>ROUND('Форма 4'!C154*'Базовые цены за единицу'!L19,2)</f>
        <v>7</v>
      </c>
      <c r="M19" s="24">
        <f>ROUND('Форма 4'!C154*'Базовые цены за единицу'!M19,2)</f>
        <v>0</v>
      </c>
      <c r="N19" s="24">
        <f>ROUND((C19+E19)*'Форма 4'!C156/100,2)</f>
        <v>0</v>
      </c>
      <c r="O19" s="24">
        <f>ROUND((C19+E19)*'Форма 4'!C159/100,2)</f>
        <v>0</v>
      </c>
      <c r="P19" s="24">
        <f>ROUND('Форма 4'!C154*'Базовые цены за единицу'!P19,2)</f>
        <v>0</v>
      </c>
      <c r="Q19" s="24">
        <f>ROUND('Форма 4'!C154*'Базовые цены за единицу'!Q19,2)</f>
        <v>0</v>
      </c>
      <c r="R19" s="24">
        <f>ROUND('Форма 4'!C154*'Базовые цены за единицу'!R19,2)</f>
        <v>0</v>
      </c>
      <c r="S19" s="24">
        <f>ROUND('Форма 4'!C154*'Базовые цены за единицу'!S19,2)</f>
        <v>0</v>
      </c>
      <c r="T19" s="24">
        <f>ROUND('Форма 4'!C154*'Базовые цены за единицу'!T19,2)</f>
        <v>0</v>
      </c>
      <c r="U19" s="24">
        <f>ROUND('Форма 4'!C154*'Базовые цены за единицу'!U19,2)</f>
        <v>0</v>
      </c>
      <c r="V19" s="24">
        <f>ROUND('Форма 4'!C154*'Базовые цены за единицу'!V19,2)</f>
        <v>0</v>
      </c>
      <c r="X19" s="26">
        <f>ROUND('Форма 4'!C154*'Базовые цены за единицу'!X19,2)</f>
        <v>0</v>
      </c>
      <c r="Y19" s="26">
        <f>IF(Определители!I19="9",ROUND((C19+E19)*(Начисления!M19/100)*('Форма 4'!C156/100),2),0)</f>
        <v>0</v>
      </c>
      <c r="Z19" s="26">
        <f>IF(Определители!I19="9",ROUND((C19+E19)*(100-Начисления!M19/100)*('Форма 4'!C156/100),2),0)</f>
        <v>0</v>
      </c>
      <c r="AA19" s="26">
        <f>IF(Определители!I19="9",ROUND((C19+E19)*(Начисления!M19/100)*('Форма 4'!C159/100),2),0)</f>
        <v>0</v>
      </c>
      <c r="AB19" s="26">
        <f>IF(Определители!I19="9",ROUND((C19+E19)*(100-Начисления!M19/100)*('Форма 4'!C159/100),2),0)</f>
        <v>0</v>
      </c>
      <c r="AC19" s="26">
        <f>IF(Определители!I19="9",ROUND(B19*Начисления!M19/100,2),0)</f>
        <v>0</v>
      </c>
      <c r="AD19" s="26">
        <f>IF(Определители!I19="9",ROUND(B19*(100-Начисления!M19)/100,2),0)</f>
        <v>0</v>
      </c>
    </row>
    <row r="20" spans="1:30" ht="10.5">
      <c r="A20" s="24" t="str">
        <f>'Форма 4'!A163</f>
        <v>15.</v>
      </c>
      <c r="B20" s="24">
        <f t="shared" si="0"/>
        <v>202</v>
      </c>
      <c r="C20" s="24">
        <f>ROUND('Форма 4'!C163*'Базовые цены за единицу'!C20,2)</f>
        <v>0</v>
      </c>
      <c r="D20" s="24">
        <f>ROUND('Форма 4'!C163*'Базовые цены за единицу'!D20,2)</f>
        <v>0</v>
      </c>
      <c r="E20" s="24">
        <f>ROUND('Форма 4'!C163*'Базовые цены за единицу'!E20,2)</f>
        <v>0</v>
      </c>
      <c r="F20" s="24">
        <f>ROUND('Форма 4'!C163*'Базовые цены за единицу'!F20,2)</f>
        <v>202</v>
      </c>
      <c r="G20" s="24">
        <f>ROUND('Форма 4'!C163*'Базовые цены за единицу'!G20,2)</f>
        <v>195.2</v>
      </c>
      <c r="H20" s="24">
        <f>ROUND('Форма 4'!C163*'Базовые цены за единицу'!H20,2)</f>
        <v>0</v>
      </c>
      <c r="I20" s="25">
        <f>ОКРУГЛВСЕ('Форма 4'!C163*'Базовые цены за единицу'!I20,8)</f>
        <v>0</v>
      </c>
      <c r="J20" s="25">
        <f>ОКРУГЛВСЕ('Форма 4'!C163*'Базовые цены за единицу'!J20,8)</f>
        <v>0</v>
      </c>
      <c r="K20" s="25">
        <f>ОКРУГЛВСЕ('Форма 4'!C163*'Базовые цены за единицу'!K20,8)</f>
        <v>0</v>
      </c>
      <c r="L20" s="24">
        <f>ROUND('Форма 4'!C163*'Базовые цены за единицу'!L20,2)</f>
        <v>14</v>
      </c>
      <c r="M20" s="24">
        <f>ROUND('Форма 4'!C163*'Базовые цены за единицу'!M20,2)</f>
        <v>0</v>
      </c>
      <c r="N20" s="24">
        <f>ROUND((C20+E20)*'Форма 4'!C165/100,2)</f>
        <v>0</v>
      </c>
      <c r="O20" s="24">
        <f>ROUND((C20+E20)*'Форма 4'!C168/100,2)</f>
        <v>0</v>
      </c>
      <c r="P20" s="24">
        <f>ROUND('Форма 4'!C163*'Базовые цены за единицу'!P20,2)</f>
        <v>0</v>
      </c>
      <c r="Q20" s="24">
        <f>ROUND('Форма 4'!C163*'Базовые цены за единицу'!Q20,2)</f>
        <v>0</v>
      </c>
      <c r="R20" s="24">
        <f>ROUND('Форма 4'!C163*'Базовые цены за единицу'!R20,2)</f>
        <v>0</v>
      </c>
      <c r="S20" s="24">
        <f>ROUND('Форма 4'!C163*'Базовые цены за единицу'!S20,2)</f>
        <v>0</v>
      </c>
      <c r="T20" s="24">
        <f>ROUND('Форма 4'!C163*'Базовые цены за единицу'!T20,2)</f>
        <v>0</v>
      </c>
      <c r="U20" s="24">
        <f>ROUND('Форма 4'!C163*'Базовые цены за единицу'!U20,2)</f>
        <v>0</v>
      </c>
      <c r="V20" s="24">
        <f>ROUND('Форма 4'!C163*'Базовые цены за единицу'!V20,2)</f>
        <v>0</v>
      </c>
      <c r="X20" s="26">
        <f>ROUND('Форма 4'!C163*'Базовые цены за единицу'!X20,2)</f>
        <v>0</v>
      </c>
      <c r="Y20" s="26">
        <f>IF(Определители!I20="9",ROUND((C20+E20)*(Начисления!M20/100)*('Форма 4'!C165/100),2),0)</f>
        <v>0</v>
      </c>
      <c r="Z20" s="26">
        <f>IF(Определители!I20="9",ROUND((C20+E20)*(100-Начисления!M20/100)*('Форма 4'!C165/100),2),0)</f>
        <v>0</v>
      </c>
      <c r="AA20" s="26">
        <f>IF(Определители!I20="9",ROUND((C20+E20)*(Начисления!M20/100)*('Форма 4'!C168/100),2),0)</f>
        <v>0</v>
      </c>
      <c r="AB20" s="26">
        <f>IF(Определители!I20="9",ROUND((C20+E20)*(100-Начисления!M20/100)*('Форма 4'!C168/100),2),0)</f>
        <v>0</v>
      </c>
      <c r="AC20" s="26">
        <f>IF(Определители!I20="9",ROUND(B20*Начисления!M20/100,2),0)</f>
        <v>0</v>
      </c>
      <c r="AD20" s="26">
        <f>IF(Определители!I20="9",ROUND(B20*(100-Начисления!M20)/100,2),0)</f>
        <v>0</v>
      </c>
    </row>
    <row r="21" spans="1:30" ht="10.5">
      <c r="A21" s="24" t="str">
        <f>'Форма 4'!A172</f>
        <v>16.</v>
      </c>
      <c r="B21" s="24">
        <f t="shared" si="0"/>
        <v>144.99</v>
      </c>
      <c r="C21" s="24">
        <f>ROUND('Форма 4'!C172*'Базовые цены за единицу'!C21,2)</f>
        <v>69.87</v>
      </c>
      <c r="D21" s="24">
        <f>ROUND('Форма 4'!C172*'Базовые цены за единицу'!D21,2)</f>
        <v>16.65</v>
      </c>
      <c r="E21" s="24">
        <f>ROUND('Форма 4'!C172*'Базовые цены за единицу'!E21,2)</f>
        <v>0</v>
      </c>
      <c r="F21" s="24">
        <f>ROUND('Форма 4'!C172*'Базовые цены за единицу'!F21,2)</f>
        <v>58.47</v>
      </c>
      <c r="G21" s="24">
        <f>ROUND('Форма 4'!C172*'Базовые цены за единицу'!G21,2)</f>
        <v>0</v>
      </c>
      <c r="H21" s="24">
        <f>ROUND('Форма 4'!C172*'Базовые цены за единицу'!H21,2)</f>
        <v>0</v>
      </c>
      <c r="I21" s="25">
        <f>ОКРУГЛВСЕ('Форма 4'!C172*'Базовые цены за единицу'!I21,8)</f>
        <v>6.0858</v>
      </c>
      <c r="J21" s="25">
        <f>ОКРУГЛВСЕ('Форма 4'!C172*'Базовые цены за единицу'!J21,8)</f>
        <v>0</v>
      </c>
      <c r="K21" s="25">
        <f>ОКРУГЛВСЕ('Форма 4'!C172*'Базовые цены за единицу'!K21,8)</f>
        <v>0</v>
      </c>
      <c r="L21" s="24">
        <f>ROUND('Форма 4'!C172*'Базовые цены за единицу'!L21,2)</f>
        <v>0</v>
      </c>
      <c r="M21" s="24">
        <f>ROUND('Форма 4'!C172*'Базовые цены за единицу'!M21,2)</f>
        <v>0</v>
      </c>
      <c r="N21" s="24">
        <f>ROUND((C21+E21)*'Форма 4'!C175/100,2)</f>
        <v>80.35</v>
      </c>
      <c r="O21" s="24">
        <f>ROUND((C21+E21)*'Форма 4'!C178/100,2)</f>
        <v>49.61</v>
      </c>
      <c r="P21" s="24">
        <f>ROUND('Форма 4'!C172*'Базовые цены за единицу'!P21,2)</f>
        <v>80.34</v>
      </c>
      <c r="Q21" s="24">
        <f>ROUND('Форма 4'!C172*'Базовые цены за единицу'!Q21,2)</f>
        <v>0</v>
      </c>
      <c r="R21" s="24">
        <f>ROUND('Форма 4'!C172*'Базовые цены за единицу'!R21,2)</f>
        <v>49.62</v>
      </c>
      <c r="S21" s="24">
        <f>ROUND('Форма 4'!C172*'Базовые цены за единицу'!S21,2)</f>
        <v>0</v>
      </c>
      <c r="T21" s="24">
        <f>ROUND('Форма 4'!C172*'Базовые цены за единицу'!T21,2)</f>
        <v>0</v>
      </c>
      <c r="U21" s="24">
        <f>ROUND('Форма 4'!C172*'Базовые цены за единицу'!U21,2)</f>
        <v>0</v>
      </c>
      <c r="V21" s="24">
        <f>ROUND('Форма 4'!C172*'Базовые цены за единицу'!V21,2)</f>
        <v>0</v>
      </c>
      <c r="X21" s="26">
        <f>ROUND('Форма 4'!C172*'Базовые цены за единицу'!X21,2)</f>
        <v>0</v>
      </c>
      <c r="Y21" s="26">
        <f>IF(Определители!I21="9",ROUND((C21+E21)*(Начисления!M21/100)*('Форма 4'!C175/100),2),0)</f>
        <v>0</v>
      </c>
      <c r="Z21" s="26">
        <f>IF(Определители!I21="9",ROUND((C21+E21)*(100-Начисления!M21/100)*('Форма 4'!C175/100),2),0)</f>
        <v>0</v>
      </c>
      <c r="AA21" s="26">
        <f>IF(Определители!I21="9",ROUND((C21+E21)*(Начисления!M21/100)*('Форма 4'!C178/100),2),0)</f>
        <v>0</v>
      </c>
      <c r="AB21" s="26">
        <f>IF(Определители!I21="9",ROUND((C21+E21)*(100-Начисления!M21/100)*('Форма 4'!C178/100),2),0)</f>
        <v>0</v>
      </c>
      <c r="AC21" s="26">
        <f>IF(Определители!I21="9",ROUND(B21*Начисления!M21/100,2),0)</f>
        <v>0</v>
      </c>
      <c r="AD21" s="26">
        <f>IF(Определители!I21="9",ROUND(B21*(100-Начисления!M21)/100,2),0)</f>
        <v>0</v>
      </c>
    </row>
    <row r="22" spans="1:30" ht="10.5">
      <c r="A22" s="24" t="str">
        <f>'Форма 4'!A182</f>
        <v>17.</v>
      </c>
      <c r="B22" s="24">
        <f t="shared" si="0"/>
        <v>104.6</v>
      </c>
      <c r="C22" s="24">
        <f>ROUND('Форма 4'!C182*'Базовые цены за единицу'!C22,2)</f>
        <v>0</v>
      </c>
      <c r="D22" s="24">
        <f>ROUND('Форма 4'!C182*'Базовые цены за единицу'!D22,2)</f>
        <v>0</v>
      </c>
      <c r="E22" s="24">
        <f>ROUND('Форма 4'!C182*'Базовые цены за единицу'!E22,2)</f>
        <v>0</v>
      </c>
      <c r="F22" s="24">
        <f>ROUND('Форма 4'!C182*'Базовые цены за единицу'!F22,2)</f>
        <v>104.6</v>
      </c>
      <c r="G22" s="24">
        <f>ROUND('Форма 4'!C182*'Базовые цены за единицу'!G22,2)</f>
        <v>102</v>
      </c>
      <c r="H22" s="24">
        <f>ROUND('Форма 4'!C182*'Базовые цены за единицу'!H22,2)</f>
        <v>0</v>
      </c>
      <c r="I22" s="25">
        <f>ОКРУГЛВСЕ('Форма 4'!C182*'Базовые цены за единицу'!I22,8)</f>
        <v>0</v>
      </c>
      <c r="J22" s="25">
        <f>ОКРУГЛВСЕ('Форма 4'!C182*'Базовые цены за единицу'!J22,8)</f>
        <v>0</v>
      </c>
      <c r="K22" s="25">
        <f>ОКРУГЛВСЕ('Форма 4'!C182*'Базовые цены за единицу'!K22,8)</f>
        <v>0</v>
      </c>
      <c r="L22" s="24">
        <f>ROUND('Форма 4'!C182*'Базовые цены за единицу'!L22,2)</f>
        <v>0</v>
      </c>
      <c r="M22" s="24">
        <f>ROUND('Форма 4'!C182*'Базовые цены за единицу'!M22,2)</f>
        <v>0</v>
      </c>
      <c r="N22" s="24">
        <f>ROUND((C22+E22)*'Форма 4'!C184/100,2)</f>
        <v>0</v>
      </c>
      <c r="O22" s="24">
        <f>ROUND((C22+E22)*'Форма 4'!C187/100,2)</f>
        <v>0</v>
      </c>
      <c r="P22" s="24">
        <f>ROUND('Форма 4'!C182*'Базовые цены за единицу'!P22,2)</f>
        <v>0</v>
      </c>
      <c r="Q22" s="24">
        <f>ROUND('Форма 4'!C182*'Базовые цены за единицу'!Q22,2)</f>
        <v>0</v>
      </c>
      <c r="R22" s="24">
        <f>ROUND('Форма 4'!C182*'Базовые цены за единицу'!R22,2)</f>
        <v>0</v>
      </c>
      <c r="S22" s="24">
        <f>ROUND('Форма 4'!C182*'Базовые цены за единицу'!S22,2)</f>
        <v>0</v>
      </c>
      <c r="T22" s="24">
        <f>ROUND('Форма 4'!C182*'Базовые цены за единицу'!T22,2)</f>
        <v>0</v>
      </c>
      <c r="U22" s="24">
        <f>ROUND('Форма 4'!C182*'Базовые цены за единицу'!U22,2)</f>
        <v>0</v>
      </c>
      <c r="V22" s="24">
        <f>ROUND('Форма 4'!C182*'Базовые цены за единицу'!V22,2)</f>
        <v>0</v>
      </c>
      <c r="X22" s="26">
        <f>ROUND('Форма 4'!C182*'Базовые цены за единицу'!X22,2)</f>
        <v>0</v>
      </c>
      <c r="Y22" s="26">
        <f>IF(Определители!I22="9",ROUND((C22+E22)*(Начисления!M22/100)*('Форма 4'!C184/100),2),0)</f>
        <v>0</v>
      </c>
      <c r="Z22" s="26">
        <f>IF(Определители!I22="9",ROUND((C22+E22)*(100-Начисления!M22/100)*('Форма 4'!C184/100),2),0)</f>
        <v>0</v>
      </c>
      <c r="AA22" s="26">
        <f>IF(Определители!I22="9",ROUND((C22+E22)*(Начисления!M22/100)*('Форма 4'!C187/100),2),0)</f>
        <v>0</v>
      </c>
      <c r="AB22" s="26">
        <f>IF(Определители!I22="9",ROUND((C22+E22)*(100-Начисления!M22/100)*('Форма 4'!C187/100),2),0)</f>
        <v>0</v>
      </c>
      <c r="AC22" s="26">
        <f>IF(Определители!I22="9",ROUND(B22*Начисления!M22/100,2),0)</f>
        <v>0</v>
      </c>
      <c r="AD22" s="26">
        <f>IF(Определители!I22="9",ROUND(B22*(100-Начисления!M22)/100,2),0)</f>
        <v>0</v>
      </c>
    </row>
    <row r="23" spans="1:30" ht="10.5">
      <c r="A23" s="24" t="str">
        <f>'Форма 4'!A191</f>
        <v>18.</v>
      </c>
      <c r="B23" s="24">
        <f t="shared" si="0"/>
        <v>35.6</v>
      </c>
      <c r="C23" s="24">
        <f>ROUND('Форма 4'!C191*'Базовые цены за единицу'!C23,2)</f>
        <v>0</v>
      </c>
      <c r="D23" s="24">
        <f>ROUND('Форма 4'!C191*'Базовые цены за единицу'!D23,2)</f>
        <v>0</v>
      </c>
      <c r="E23" s="24">
        <f>ROUND('Форма 4'!C191*'Базовые цены за единицу'!E23,2)</f>
        <v>0</v>
      </c>
      <c r="F23" s="24">
        <f>ROUND('Форма 4'!C191*'Базовые цены за единицу'!F23,2)</f>
        <v>35.6</v>
      </c>
      <c r="G23" s="24">
        <f>ROUND('Форма 4'!C191*'Базовые цены за единицу'!G23,2)</f>
        <v>34</v>
      </c>
      <c r="H23" s="24">
        <f>ROUND('Форма 4'!C191*'Базовые цены за единицу'!H23,2)</f>
        <v>0</v>
      </c>
      <c r="I23" s="25">
        <f>ОКРУГЛВСЕ('Форма 4'!C191*'Базовые цены за единицу'!I23,8)</f>
        <v>0</v>
      </c>
      <c r="J23" s="25">
        <f>ОКРУГЛВСЕ('Форма 4'!C191*'Базовые цены за единицу'!J23,8)</f>
        <v>0</v>
      </c>
      <c r="K23" s="25">
        <f>ОКРУГЛВСЕ('Форма 4'!C191*'Базовые цены за единицу'!K23,8)</f>
        <v>0</v>
      </c>
      <c r="L23" s="24">
        <f>ROUND('Форма 4'!C191*'Базовые цены за единицу'!L23,2)</f>
        <v>0</v>
      </c>
      <c r="M23" s="24">
        <f>ROUND('Форма 4'!C191*'Базовые цены за единицу'!M23,2)</f>
        <v>0</v>
      </c>
      <c r="N23" s="24">
        <f>ROUND((C23+E23)*'Форма 4'!C193/100,2)</f>
        <v>0</v>
      </c>
      <c r="O23" s="24">
        <f>ROUND((C23+E23)*'Форма 4'!C196/100,2)</f>
        <v>0</v>
      </c>
      <c r="P23" s="24">
        <f>ROUND('Форма 4'!C191*'Базовые цены за единицу'!P23,2)</f>
        <v>0</v>
      </c>
      <c r="Q23" s="24">
        <f>ROUND('Форма 4'!C191*'Базовые цены за единицу'!Q23,2)</f>
        <v>0</v>
      </c>
      <c r="R23" s="24">
        <f>ROUND('Форма 4'!C191*'Базовые цены за единицу'!R23,2)</f>
        <v>0</v>
      </c>
      <c r="S23" s="24">
        <f>ROUND('Форма 4'!C191*'Базовые цены за единицу'!S23,2)</f>
        <v>0</v>
      </c>
      <c r="T23" s="24">
        <f>ROUND('Форма 4'!C191*'Базовые цены за единицу'!T23,2)</f>
        <v>0</v>
      </c>
      <c r="U23" s="24">
        <f>ROUND('Форма 4'!C191*'Базовые цены за единицу'!U23,2)</f>
        <v>0</v>
      </c>
      <c r="V23" s="24">
        <f>ROUND('Форма 4'!C191*'Базовые цены за единицу'!V23,2)</f>
        <v>0</v>
      </c>
      <c r="X23" s="26">
        <f>ROUND('Форма 4'!C191*'Базовые цены за единицу'!X23,2)</f>
        <v>0</v>
      </c>
      <c r="Y23" s="26">
        <f>IF(Определители!I23="9",ROUND((C23+E23)*(Начисления!M23/100)*('Форма 4'!C193/100),2),0)</f>
        <v>0</v>
      </c>
      <c r="Z23" s="26">
        <f>IF(Определители!I23="9",ROUND((C23+E23)*(100-Начисления!M23/100)*('Форма 4'!C193/100),2),0)</f>
        <v>0</v>
      </c>
      <c r="AA23" s="26">
        <f>IF(Определители!I23="9",ROUND((C23+E23)*(Начисления!M23/100)*('Форма 4'!C196/100),2),0)</f>
        <v>0</v>
      </c>
      <c r="AB23" s="26">
        <f>IF(Определители!I23="9",ROUND((C23+E23)*(100-Начисления!M23/100)*('Форма 4'!C196/100),2),0)</f>
        <v>0</v>
      </c>
      <c r="AC23" s="26">
        <f>IF(Определители!I23="9",ROUND(B23*Начисления!M23/100,2),0)</f>
        <v>0</v>
      </c>
      <c r="AD23" s="26">
        <f>IF(Определители!I23="9",ROUND(B23*(100-Начисления!M23)/100,2),0)</f>
        <v>0</v>
      </c>
    </row>
    <row r="24" spans="1:30" ht="10.5">
      <c r="A24" s="24" t="str">
        <f>'Форма 4'!A200</f>
        <v>19.</v>
      </c>
      <c r="B24" s="24">
        <f t="shared" si="0"/>
        <v>141.39</v>
      </c>
      <c r="C24" s="24">
        <f>ROUND('Форма 4'!C200*'Базовые цены за единицу'!C24,2)</f>
        <v>73.23</v>
      </c>
      <c r="D24" s="24">
        <f>ROUND('Форма 4'!C200*'Базовые цены за единицу'!D24,2)</f>
        <v>62.07</v>
      </c>
      <c r="E24" s="24">
        <f>ROUND('Форма 4'!C200*'Базовые цены за единицу'!E24,2)</f>
        <v>1.62</v>
      </c>
      <c r="F24" s="24">
        <f>ROUND('Форма 4'!C200*'Базовые цены за единицу'!F24,2)</f>
        <v>6.09</v>
      </c>
      <c r="G24" s="24">
        <f>ROUND('Форма 4'!C200*'Базовые цены за единицу'!G24,2)</f>
        <v>0</v>
      </c>
      <c r="H24" s="24">
        <f>ROUND('Форма 4'!C200*'Базовые цены за единицу'!H24,2)</f>
        <v>0</v>
      </c>
      <c r="I24" s="25">
        <f>ОКРУГЛВСЕ('Форма 4'!C200*'Базовые цены за единицу'!I24,8)</f>
        <v>6.22656</v>
      </c>
      <c r="J24" s="25">
        <f>ОКРУГЛВСЕ('Форма 4'!C200*'Базовые цены за единицу'!J24,8)</f>
        <v>0</v>
      </c>
      <c r="K24" s="25">
        <f>ОКРУГЛВСЕ('Форма 4'!C200*'Базовые цены за единицу'!K24,8)</f>
        <v>0.099</v>
      </c>
      <c r="L24" s="24">
        <f>ROUND('Форма 4'!C200*'Базовые цены за единицу'!L24,2)</f>
        <v>0</v>
      </c>
      <c r="M24" s="24">
        <f>ROUND('Форма 4'!C200*'Базовые цены за единицу'!M24,2)</f>
        <v>0</v>
      </c>
      <c r="N24" s="24">
        <f>ROUND((C24+E24)*'Форма 4'!C204/100,2)</f>
        <v>86.08</v>
      </c>
      <c r="O24" s="24">
        <f>ROUND((C24+E24)*'Форма 4'!C207/100,2)</f>
        <v>53.14</v>
      </c>
      <c r="P24" s="24">
        <f>ROUND('Форма 4'!C200*'Базовые цены за единицу'!P24,2)</f>
        <v>84.21</v>
      </c>
      <c r="Q24" s="24">
        <f>ROUND('Форма 4'!C200*'Базовые цены за единицу'!Q24,2)</f>
        <v>1.86</v>
      </c>
      <c r="R24" s="24">
        <f>ROUND('Форма 4'!C200*'Базовые цены за единицу'!R24,2)</f>
        <v>51.99</v>
      </c>
      <c r="S24" s="24">
        <f>ROUND('Форма 4'!C200*'Базовые цены за единицу'!S24,2)</f>
        <v>1.14</v>
      </c>
      <c r="T24" s="24">
        <f>ROUND('Форма 4'!C200*'Базовые цены за единицу'!T24,2)</f>
        <v>0</v>
      </c>
      <c r="U24" s="24">
        <f>ROUND('Форма 4'!C200*'Базовые цены за единицу'!U24,2)</f>
        <v>0</v>
      </c>
      <c r="V24" s="24">
        <f>ROUND('Форма 4'!C200*'Базовые цены за единицу'!V24,2)</f>
        <v>0</v>
      </c>
      <c r="X24" s="26">
        <f>ROUND('Форма 4'!C200*'Базовые цены за единицу'!X24,2)</f>
        <v>0</v>
      </c>
      <c r="Y24" s="26">
        <f>IF(Определители!I24="9",ROUND((C24+E24)*(Начисления!M24/100)*('Форма 4'!C204/100),2),0)</f>
        <v>0</v>
      </c>
      <c r="Z24" s="26">
        <f>IF(Определители!I24="9",ROUND((C24+E24)*(100-Начисления!M24/100)*('Форма 4'!C204/100),2),0)</f>
        <v>0</v>
      </c>
      <c r="AA24" s="26">
        <f>IF(Определители!I24="9",ROUND((C24+E24)*(Начисления!M24/100)*('Форма 4'!C207/100),2),0)</f>
        <v>0</v>
      </c>
      <c r="AB24" s="26">
        <f>IF(Определители!I24="9",ROUND((C24+E24)*(100-Начисления!M24/100)*('Форма 4'!C207/100),2),0)</f>
        <v>0</v>
      </c>
      <c r="AC24" s="26">
        <f>IF(Определители!I24="9",ROUND(B24*Начисления!M24/100,2),0)</f>
        <v>0</v>
      </c>
      <c r="AD24" s="26">
        <f>IF(Определители!I24="9",ROUND(B24*(100-Начисления!M24)/100,2),0)</f>
        <v>0</v>
      </c>
    </row>
    <row r="25" spans="1:30" ht="10.5">
      <c r="A25" s="24" t="str">
        <f>'Форма 4'!A211</f>
        <v>20.</v>
      </c>
      <c r="B25" s="24">
        <f t="shared" si="0"/>
        <v>2802</v>
      </c>
      <c r="C25" s="24">
        <f>ROUND('Форма 4'!C211*'Базовые цены за единицу'!C25,2)</f>
        <v>0</v>
      </c>
      <c r="D25" s="24">
        <f>ROUND('Форма 4'!C211*'Базовые цены за единицу'!D25,2)</f>
        <v>0</v>
      </c>
      <c r="E25" s="24">
        <f>ROUND('Форма 4'!C211*'Базовые цены за единицу'!E25,2)</f>
        <v>0</v>
      </c>
      <c r="F25" s="24">
        <f>ROUND('Форма 4'!C211*'Базовые цены за единицу'!F25,2)</f>
        <v>2802</v>
      </c>
      <c r="G25" s="24">
        <f>ROUND('Форма 4'!C211*'Базовые цены за единицу'!G25,2)</f>
        <v>0</v>
      </c>
      <c r="H25" s="24">
        <f>ROUND('Форма 4'!C211*'Базовые цены за единицу'!H25,2)</f>
        <v>0</v>
      </c>
      <c r="I25" s="25">
        <f>ОКРУГЛВСЕ('Форма 4'!C211*'Базовые цены за единицу'!I25,8)</f>
        <v>0</v>
      </c>
      <c r="J25" s="25">
        <f>ОКРУГЛВСЕ('Форма 4'!C211*'Базовые цены за единицу'!J25,8)</f>
        <v>0</v>
      </c>
      <c r="K25" s="25">
        <f>ОКРУГЛВСЕ('Форма 4'!C211*'Базовые цены за единицу'!K25,8)</f>
        <v>0</v>
      </c>
      <c r="L25" s="24">
        <f>ROUND('Форма 4'!C211*'Базовые цены за единицу'!L25,2)</f>
        <v>0</v>
      </c>
      <c r="M25" s="24">
        <f>ROUND('Форма 4'!C211*'Базовые цены за единицу'!M25,2)</f>
        <v>0</v>
      </c>
      <c r="N25" s="24">
        <f>ROUND((C25+E25)*'Форма 4'!C213/100,2)</f>
        <v>0</v>
      </c>
      <c r="O25" s="24">
        <f>ROUND((C25+E25)*'Форма 4'!C216/100,2)</f>
        <v>0</v>
      </c>
      <c r="P25" s="24">
        <f>ROUND('Форма 4'!C211*'Базовые цены за единицу'!P25,2)</f>
        <v>0</v>
      </c>
      <c r="Q25" s="24">
        <f>ROUND('Форма 4'!C211*'Базовые цены за единицу'!Q25,2)</f>
        <v>0</v>
      </c>
      <c r="R25" s="24">
        <f>ROUND('Форма 4'!C211*'Базовые цены за единицу'!R25,2)</f>
        <v>0</v>
      </c>
      <c r="S25" s="24">
        <f>ROUND('Форма 4'!C211*'Базовые цены за единицу'!S25,2)</f>
        <v>0</v>
      </c>
      <c r="T25" s="24">
        <f>ROUND('Форма 4'!C211*'Базовые цены за единицу'!T25,2)</f>
        <v>0</v>
      </c>
      <c r="U25" s="24">
        <f>ROUND('Форма 4'!C211*'Базовые цены за единицу'!U25,2)</f>
        <v>0</v>
      </c>
      <c r="V25" s="24">
        <f>ROUND('Форма 4'!C211*'Базовые цены за единицу'!V25,2)</f>
        <v>0</v>
      </c>
      <c r="X25" s="26">
        <f>ROUND('Форма 4'!C211*'Базовые цены за единицу'!X25,2)</f>
        <v>0</v>
      </c>
      <c r="Y25" s="26">
        <f>IF(Определители!I25="9",ROUND((C25+E25)*(Начисления!M25/100)*('Форма 4'!C213/100),2),0)</f>
        <v>0</v>
      </c>
      <c r="Z25" s="26">
        <f>IF(Определители!I25="9",ROUND((C25+E25)*(100-Начисления!M25/100)*('Форма 4'!C213/100),2),0)</f>
        <v>0</v>
      </c>
      <c r="AA25" s="26">
        <f>IF(Определители!I25="9",ROUND((C25+E25)*(Начисления!M25/100)*('Форма 4'!C216/100),2),0)</f>
        <v>0</v>
      </c>
      <c r="AB25" s="26">
        <f>IF(Определители!I25="9",ROUND((C25+E25)*(100-Начисления!M25/100)*('Форма 4'!C216/100),2),0)</f>
        <v>0</v>
      </c>
      <c r="AC25" s="26">
        <f>IF(Определители!I25="9",ROUND(B25*Начисления!M25/100,2),0)</f>
        <v>0</v>
      </c>
      <c r="AD25" s="26">
        <f>IF(Определители!I25="9",ROUND(B25*(100-Начисления!M25)/100,2),0)</f>
        <v>0</v>
      </c>
    </row>
    <row r="26" spans="1:30" ht="10.5">
      <c r="A26" s="24" t="str">
        <f>'Форма 4'!A220</f>
        <v>21.</v>
      </c>
      <c r="B26" s="24">
        <f t="shared" si="0"/>
        <v>606</v>
      </c>
      <c r="C26" s="24">
        <f>ROUND('Форма 4'!C220*'Базовые цены за единицу'!C26,2)</f>
        <v>0</v>
      </c>
      <c r="D26" s="24">
        <f>ROUND('Форма 4'!C220*'Базовые цены за единицу'!D26,2)</f>
        <v>0</v>
      </c>
      <c r="E26" s="24">
        <f>ROUND('Форма 4'!C220*'Базовые цены за единицу'!E26,2)</f>
        <v>0</v>
      </c>
      <c r="F26" s="24">
        <f>ROUND('Форма 4'!C220*'Базовые цены за единицу'!F26,2)</f>
        <v>606</v>
      </c>
      <c r="G26" s="24">
        <f>ROUND('Форма 4'!C220*'Базовые цены за единицу'!G26,2)</f>
        <v>585.6</v>
      </c>
      <c r="H26" s="24">
        <f>ROUND('Форма 4'!C220*'Базовые цены за единицу'!H26,2)</f>
        <v>0</v>
      </c>
      <c r="I26" s="25">
        <f>ОКРУГЛВСЕ('Форма 4'!C220*'Базовые цены за единицу'!I26,8)</f>
        <v>0</v>
      </c>
      <c r="J26" s="25">
        <f>ОКРУГЛВСЕ('Форма 4'!C220*'Базовые цены за единицу'!J26,8)</f>
        <v>0</v>
      </c>
      <c r="K26" s="25">
        <f>ОКРУГЛВСЕ('Форма 4'!C220*'Базовые цены за единицу'!K26,8)</f>
        <v>0</v>
      </c>
      <c r="L26" s="24">
        <f>ROUND('Форма 4'!C220*'Базовые цены за единицу'!L26,2)</f>
        <v>42</v>
      </c>
      <c r="M26" s="24">
        <f>ROUND('Форма 4'!C220*'Базовые цены за единицу'!M26,2)</f>
        <v>0</v>
      </c>
      <c r="N26" s="24">
        <f>ROUND((C26+E26)*'Форма 4'!C222/100,2)</f>
        <v>0</v>
      </c>
      <c r="O26" s="24">
        <f>ROUND((C26+E26)*'Форма 4'!C225/100,2)</f>
        <v>0</v>
      </c>
      <c r="P26" s="24">
        <f>ROUND('Форма 4'!C220*'Базовые цены за единицу'!P26,2)</f>
        <v>0</v>
      </c>
      <c r="Q26" s="24">
        <f>ROUND('Форма 4'!C220*'Базовые цены за единицу'!Q26,2)</f>
        <v>0</v>
      </c>
      <c r="R26" s="24">
        <f>ROUND('Форма 4'!C220*'Базовые цены за единицу'!R26,2)</f>
        <v>0</v>
      </c>
      <c r="S26" s="24">
        <f>ROUND('Форма 4'!C220*'Базовые цены за единицу'!S26,2)</f>
        <v>0</v>
      </c>
      <c r="T26" s="24">
        <f>ROUND('Форма 4'!C220*'Базовые цены за единицу'!T26,2)</f>
        <v>0</v>
      </c>
      <c r="U26" s="24">
        <f>ROUND('Форма 4'!C220*'Базовые цены за единицу'!U26,2)</f>
        <v>0</v>
      </c>
      <c r="V26" s="24">
        <f>ROUND('Форма 4'!C220*'Базовые цены за единицу'!V26,2)</f>
        <v>0</v>
      </c>
      <c r="X26" s="26">
        <f>ROUND('Форма 4'!C220*'Базовые цены за единицу'!X26,2)</f>
        <v>0</v>
      </c>
      <c r="Y26" s="26">
        <f>IF(Определители!I26="9",ROUND((C26+E26)*(Начисления!M26/100)*('Форма 4'!C222/100),2),0)</f>
        <v>0</v>
      </c>
      <c r="Z26" s="26">
        <f>IF(Определители!I26="9",ROUND((C26+E26)*(100-Начисления!M26/100)*('Форма 4'!C222/100),2),0)</f>
        <v>0</v>
      </c>
      <c r="AA26" s="26">
        <f>IF(Определители!I26="9",ROUND((C26+E26)*(Начисления!M26/100)*('Форма 4'!C225/100),2),0)</f>
        <v>0</v>
      </c>
      <c r="AB26" s="26">
        <f>IF(Определители!I26="9",ROUND((C26+E26)*(100-Начисления!M26/100)*('Форма 4'!C225/100),2),0)</f>
        <v>0</v>
      </c>
      <c r="AC26" s="26">
        <f>IF(Определители!I26="9",ROUND(B26*Начисления!M26/100,2),0)</f>
        <v>0</v>
      </c>
      <c r="AD26" s="26">
        <f>IF(Определители!I26="9",ROUND(B26*(100-Начисления!M26)/100,2),0)</f>
        <v>0</v>
      </c>
    </row>
    <row r="27" spans="1:30" ht="10.5">
      <c r="A27" s="24" t="str">
        <f>'Форма 4'!A229</f>
        <v>22.</v>
      </c>
      <c r="B27" s="24">
        <f t="shared" si="0"/>
        <v>937.07</v>
      </c>
      <c r="C27" s="24">
        <f>ROUND('Форма 4'!C229*'Базовые цены за единицу'!C27,2)</f>
        <v>300.29</v>
      </c>
      <c r="D27" s="24">
        <f>ROUND('Форма 4'!C229*'Базовые цены за единицу'!D27,2)</f>
        <v>182.57</v>
      </c>
      <c r="E27" s="24">
        <f>ROUND('Форма 4'!C229*'Базовые цены за единицу'!E27,2)</f>
        <v>3.44</v>
      </c>
      <c r="F27" s="24">
        <f>ROUND('Форма 4'!C229*'Базовые цены за единицу'!F27,2)</f>
        <v>454.21</v>
      </c>
      <c r="G27" s="24">
        <f>ROUND('Форма 4'!C229*'Базовые цены за единицу'!G27,2)</f>
        <v>0</v>
      </c>
      <c r="H27" s="24">
        <f>ROUND('Форма 4'!C229*'Базовые цены за единицу'!H27,2)</f>
        <v>0</v>
      </c>
      <c r="I27" s="25">
        <f>ОКРУГЛВСЕ('Форма 4'!C229*'Базовые цены за единицу'!I27,8)</f>
        <v>24.6744</v>
      </c>
      <c r="J27" s="25">
        <f>ОКРУГЛВСЕ('Форма 4'!C229*'Базовые цены за единицу'!J27,8)</f>
        <v>0</v>
      </c>
      <c r="K27" s="25">
        <f>ОКРУГЛВСЕ('Форма 4'!C229*'Базовые цены за единицу'!K27,8)</f>
        <v>0.21</v>
      </c>
      <c r="L27" s="24">
        <f>ROUND('Форма 4'!C229*'Базовые цены за единицу'!L27,2)</f>
        <v>0</v>
      </c>
      <c r="M27" s="24">
        <f>ROUND('Форма 4'!C229*'Базовые цены за единицу'!M27,2)</f>
        <v>0</v>
      </c>
      <c r="N27" s="24">
        <f>ROUND((C27+E27)*'Форма 4'!C232/100,2)</f>
        <v>349.29</v>
      </c>
      <c r="O27" s="24">
        <f>ROUND((C27+E27)*'Форма 4'!C235/100,2)</f>
        <v>215.65</v>
      </c>
      <c r="P27" s="24">
        <f>ROUND('Форма 4'!C229*'Базовые цены за единицу'!P27,2)</f>
        <v>345.33</v>
      </c>
      <c r="Q27" s="24">
        <f>ROUND('Форма 4'!C229*'Базовые цены за единицу'!Q27,2)</f>
        <v>3.96</v>
      </c>
      <c r="R27" s="24">
        <f>ROUND('Форма 4'!C229*'Базовые цены за единицу'!R27,2)</f>
        <v>213.21</v>
      </c>
      <c r="S27" s="24">
        <f>ROUND('Форма 4'!C229*'Базовые цены за единицу'!S27,2)</f>
        <v>2.44</v>
      </c>
      <c r="T27" s="24">
        <f>ROUND('Форма 4'!C229*'Базовые цены за единицу'!T27,2)</f>
        <v>0</v>
      </c>
      <c r="U27" s="24">
        <f>ROUND('Форма 4'!C229*'Базовые цены за единицу'!U27,2)</f>
        <v>0</v>
      </c>
      <c r="V27" s="24">
        <f>ROUND('Форма 4'!C229*'Базовые цены за единицу'!V27,2)</f>
        <v>0</v>
      </c>
      <c r="X27" s="26">
        <f>ROUND('Форма 4'!C229*'Базовые цены за единицу'!X27,2)</f>
        <v>0</v>
      </c>
      <c r="Y27" s="26">
        <f>IF(Определители!I27="9",ROUND((C27+E27)*(Начисления!M27/100)*('Форма 4'!C232/100),2),0)</f>
        <v>0</v>
      </c>
      <c r="Z27" s="26">
        <f>IF(Определители!I27="9",ROUND((C27+E27)*(100-Начисления!M27/100)*('Форма 4'!C232/100),2),0)</f>
        <v>0</v>
      </c>
      <c r="AA27" s="26">
        <f>IF(Определители!I27="9",ROUND((C27+E27)*(Начисления!M27/100)*('Форма 4'!C235/100),2),0)</f>
        <v>0</v>
      </c>
      <c r="AB27" s="26">
        <f>IF(Определители!I27="9",ROUND((C27+E27)*(100-Начисления!M27/100)*('Форма 4'!C235/100),2),0)</f>
        <v>0</v>
      </c>
      <c r="AC27" s="26">
        <f>IF(Определители!I27="9",ROUND(B27*Начисления!M27/100,2),0)</f>
        <v>0</v>
      </c>
      <c r="AD27" s="26">
        <f>IF(Определители!I27="9",ROUND(B27*(100-Начисления!M27)/100,2),0)</f>
        <v>0</v>
      </c>
    </row>
    <row r="28" spans="1:30" ht="10.5">
      <c r="A28" s="24" t="str">
        <f>'Форма 4'!A239</f>
        <v>23.</v>
      </c>
      <c r="B28" s="24">
        <f t="shared" si="0"/>
        <v>39752.91</v>
      </c>
      <c r="C28" s="24">
        <f>ROUND('Форма 4'!C239*'Базовые цены за единицу'!C28,2)</f>
        <v>0</v>
      </c>
      <c r="D28" s="24">
        <f>ROUND('Форма 4'!C239*'Базовые цены за единицу'!D28,2)</f>
        <v>0</v>
      </c>
      <c r="E28" s="24">
        <f>ROUND('Форма 4'!C239*'Базовые цены за единицу'!E28,2)</f>
        <v>0</v>
      </c>
      <c r="F28" s="24">
        <f>ROUND('Форма 4'!C239*'Базовые цены за единицу'!F28,2)</f>
        <v>39752.91</v>
      </c>
      <c r="G28" s="24">
        <f>ROUND('Форма 4'!C239*'Базовые цены за единицу'!G28,2)</f>
        <v>34650</v>
      </c>
      <c r="H28" s="24">
        <f>ROUND('Форма 4'!C239*'Базовые цены за единицу'!H28,2)</f>
        <v>0</v>
      </c>
      <c r="I28" s="25">
        <f>ОКРУГЛВСЕ('Форма 4'!C239*'Базовые цены за единицу'!I28,8)</f>
        <v>0</v>
      </c>
      <c r="J28" s="25">
        <f>ОКРУГЛВСЕ('Форма 4'!C239*'Базовые цены за единицу'!J28,8)</f>
        <v>0</v>
      </c>
      <c r="K28" s="25">
        <f>ОКРУГЛВСЕ('Форма 4'!C239*'Базовые цены за единицу'!K28,8)</f>
        <v>0</v>
      </c>
      <c r="L28" s="24">
        <f>ROUND('Форма 4'!C239*'Базовые цены за единицу'!L28,2)</f>
        <v>322</v>
      </c>
      <c r="M28" s="24">
        <f>ROUND('Форма 4'!C239*'Базовые цены за единицу'!M28,2)</f>
        <v>0</v>
      </c>
      <c r="N28" s="24">
        <f>ROUND((C28+E28)*'Форма 4'!C241/100,2)</f>
        <v>0</v>
      </c>
      <c r="O28" s="24">
        <f>ROUND((C28+E28)*'Форма 4'!C244/100,2)</f>
        <v>0</v>
      </c>
      <c r="P28" s="24">
        <f>ROUND('Форма 4'!C239*'Базовые цены за единицу'!P28,2)</f>
        <v>0</v>
      </c>
      <c r="Q28" s="24">
        <f>ROUND('Форма 4'!C239*'Базовые цены за единицу'!Q28,2)</f>
        <v>0</v>
      </c>
      <c r="R28" s="24">
        <f>ROUND('Форма 4'!C239*'Базовые цены за единицу'!R28,2)</f>
        <v>0</v>
      </c>
      <c r="S28" s="24">
        <f>ROUND('Форма 4'!C239*'Базовые цены за единицу'!S28,2)</f>
        <v>0</v>
      </c>
      <c r="T28" s="24">
        <f>ROUND('Форма 4'!C239*'Базовые цены за единицу'!T28,2)</f>
        <v>0</v>
      </c>
      <c r="U28" s="24">
        <f>ROUND('Форма 4'!C239*'Базовые цены за единицу'!U28,2)</f>
        <v>0</v>
      </c>
      <c r="V28" s="24">
        <f>ROUND('Форма 4'!C239*'Базовые цены за единицу'!V28,2)</f>
        <v>0</v>
      </c>
      <c r="X28" s="26">
        <f>ROUND('Форма 4'!C239*'Базовые цены за единицу'!X28,2)</f>
        <v>0</v>
      </c>
      <c r="Y28" s="26">
        <f>IF(Определители!I28="9",ROUND((C28+E28)*(Начисления!M28/100)*('Форма 4'!C241/100),2),0)</f>
        <v>0</v>
      </c>
      <c r="Z28" s="26">
        <f>IF(Определители!I28="9",ROUND((C28+E28)*(100-Начисления!M28/100)*('Форма 4'!C241/100),2),0)</f>
        <v>0</v>
      </c>
      <c r="AA28" s="26">
        <f>IF(Определители!I28="9",ROUND((C28+E28)*(Начисления!M28/100)*('Форма 4'!C244/100),2),0)</f>
        <v>0</v>
      </c>
      <c r="AB28" s="26">
        <f>IF(Определители!I28="9",ROUND((C28+E28)*(100-Начисления!M28/100)*('Форма 4'!C244/100),2),0)</f>
        <v>0</v>
      </c>
      <c r="AC28" s="26">
        <f>IF(Определители!I28="9",ROUND(B28*Начисления!M28/100,2),0)</f>
        <v>0</v>
      </c>
      <c r="AD28" s="26">
        <f>IF(Определители!I28="9",ROUND(B28*(100-Начисления!M28)/100,2),0)</f>
        <v>0</v>
      </c>
    </row>
    <row r="29" spans="1:30" ht="10.5">
      <c r="A29" s="24" t="str">
        <f>'Форма 4'!A248</f>
        <v>24.</v>
      </c>
      <c r="B29" s="24">
        <f t="shared" si="0"/>
        <v>1076.9</v>
      </c>
      <c r="C29" s="24">
        <f>ROUND('Форма 4'!C248*'Базовые цены за единицу'!C29,2)</f>
        <v>26.45</v>
      </c>
      <c r="D29" s="24">
        <f>ROUND('Форма 4'!C248*'Базовые цены за единицу'!D29,2)</f>
        <v>0</v>
      </c>
      <c r="E29" s="24">
        <f>ROUND('Форма 4'!C248*'Базовые цены за единицу'!E29,2)</f>
        <v>0</v>
      </c>
      <c r="F29" s="24">
        <f>ROUND('Форма 4'!C248*'Базовые цены за единицу'!F29,2)</f>
        <v>1050.45</v>
      </c>
      <c r="G29" s="24">
        <f>ROUND('Форма 4'!C248*'Базовые цены за единицу'!G29,2)</f>
        <v>0</v>
      </c>
      <c r="H29" s="24">
        <f>ROUND('Форма 4'!C248*'Базовые цены за единицу'!H29,2)</f>
        <v>0</v>
      </c>
      <c r="I29" s="25">
        <f>ОКРУГЛВСЕ('Форма 4'!C248*'Базовые цены за единицу'!I29,8)</f>
        <v>2.139</v>
      </c>
      <c r="J29" s="25">
        <f>ОКРУГЛВСЕ('Форма 4'!C248*'Базовые цены за единицу'!J29,8)</f>
        <v>0</v>
      </c>
      <c r="K29" s="25">
        <f>ОКРУГЛВСЕ('Форма 4'!C248*'Базовые цены за единицу'!K29,8)</f>
        <v>0</v>
      </c>
      <c r="L29" s="24">
        <f>ROUND('Форма 4'!C248*'Базовые цены за единицу'!L29,2)</f>
        <v>0</v>
      </c>
      <c r="M29" s="24">
        <f>ROUND('Форма 4'!C248*'Базовые цены за единицу'!M29,2)</f>
        <v>0</v>
      </c>
      <c r="N29" s="24">
        <f>ROUND((C29+E29)*'Форма 4'!C251/100,2)</f>
        <v>30.42</v>
      </c>
      <c r="O29" s="24">
        <f>ROUND((C29+E29)*'Форма 4'!C254/100,2)</f>
        <v>18.78</v>
      </c>
      <c r="P29" s="24">
        <f>ROUND('Форма 4'!C248*'Базовые цены за единицу'!P29,2)</f>
        <v>30.4</v>
      </c>
      <c r="Q29" s="24">
        <f>ROUND('Форма 4'!C248*'Базовые цены за единицу'!Q29,2)</f>
        <v>0</v>
      </c>
      <c r="R29" s="24">
        <f>ROUND('Форма 4'!C248*'Базовые цены за единицу'!R29,2)</f>
        <v>18.8</v>
      </c>
      <c r="S29" s="24">
        <f>ROUND('Форма 4'!C248*'Базовые цены за единицу'!S29,2)</f>
        <v>0</v>
      </c>
      <c r="T29" s="24">
        <f>ROUND('Форма 4'!C248*'Базовые цены за единицу'!T29,2)</f>
        <v>0</v>
      </c>
      <c r="U29" s="24">
        <f>ROUND('Форма 4'!C248*'Базовые цены за единицу'!U29,2)</f>
        <v>0</v>
      </c>
      <c r="V29" s="24">
        <f>ROUND('Форма 4'!C248*'Базовые цены за единицу'!V29,2)</f>
        <v>0</v>
      </c>
      <c r="X29" s="26">
        <f>ROUND('Форма 4'!C248*'Базовые цены за единицу'!X29,2)</f>
        <v>0</v>
      </c>
      <c r="Y29" s="26">
        <f>IF(Определители!I29="9",ROUND((C29+E29)*(Начисления!M29/100)*('Форма 4'!C251/100),2),0)</f>
        <v>0</v>
      </c>
      <c r="Z29" s="26">
        <f>IF(Определители!I29="9",ROUND((C29+E29)*(100-Начисления!M29/100)*('Форма 4'!C251/100),2),0)</f>
        <v>0</v>
      </c>
      <c r="AA29" s="26">
        <f>IF(Определители!I29="9",ROUND((C29+E29)*(Начисления!M29/100)*('Форма 4'!C254/100),2),0)</f>
        <v>0</v>
      </c>
      <c r="AB29" s="26">
        <f>IF(Определители!I29="9",ROUND((C29+E29)*(100-Начисления!M29/100)*('Форма 4'!C254/100),2),0)</f>
        <v>0</v>
      </c>
      <c r="AC29" s="26">
        <f>IF(Определители!I29="9",ROUND(B29*Начисления!M29/100,2),0)</f>
        <v>0</v>
      </c>
      <c r="AD29" s="26">
        <f>IF(Определители!I29="9",ROUND(B29*(100-Начисления!M29)/100,2),0)</f>
        <v>0</v>
      </c>
    </row>
    <row r="30" spans="1:30" ht="10.5">
      <c r="A30" s="24" t="str">
        <f>'Форма 4'!A258</f>
        <v>25.</v>
      </c>
      <c r="B30" s="24">
        <f t="shared" si="0"/>
        <v>25.52</v>
      </c>
      <c r="C30" s="24">
        <f>ROUND('Форма 4'!C258*'Базовые цены за единицу'!C30,2)</f>
        <v>21.16</v>
      </c>
      <c r="D30" s="24">
        <f>ROUND('Форма 4'!C258*'Базовые цены за единицу'!D30,2)</f>
        <v>0</v>
      </c>
      <c r="E30" s="24">
        <f>ROUND('Форма 4'!C258*'Базовые цены за единицу'!E30,2)</f>
        <v>0</v>
      </c>
      <c r="F30" s="24">
        <f>ROUND('Форма 4'!C258*'Базовые цены за единицу'!F30,2)</f>
        <v>4.36</v>
      </c>
      <c r="G30" s="24">
        <f>ROUND('Форма 4'!C258*'Базовые цены за единицу'!G30,2)</f>
        <v>0</v>
      </c>
      <c r="H30" s="24">
        <f>ROUND('Форма 4'!C258*'Базовые цены за единицу'!H30,2)</f>
        <v>0</v>
      </c>
      <c r="I30" s="25">
        <f>ОКРУГЛВСЕ('Форма 4'!C258*'Базовые цены за единицу'!I30,8)</f>
        <v>1.7112</v>
      </c>
      <c r="J30" s="25">
        <f>ОКРУГЛВСЕ('Форма 4'!C258*'Базовые цены за единицу'!J30,8)</f>
        <v>0</v>
      </c>
      <c r="K30" s="25">
        <f>ОКРУГЛВСЕ('Форма 4'!C258*'Базовые цены за единицу'!K30,8)</f>
        <v>0</v>
      </c>
      <c r="L30" s="24">
        <f>ROUND('Форма 4'!C258*'Базовые цены за единицу'!L30,2)</f>
        <v>0</v>
      </c>
      <c r="M30" s="24">
        <f>ROUND('Форма 4'!C258*'Базовые цены за единицу'!M30,2)</f>
        <v>0</v>
      </c>
      <c r="N30" s="24">
        <f>ROUND((C30+E30)*'Форма 4'!C262/100,2)</f>
        <v>24.33</v>
      </c>
      <c r="O30" s="24">
        <f>ROUND((C30+E30)*'Форма 4'!C265/100,2)</f>
        <v>15.02</v>
      </c>
      <c r="P30" s="24">
        <f>ROUND('Форма 4'!C258*'Базовые цены за единицу'!P30,2)</f>
        <v>24.32</v>
      </c>
      <c r="Q30" s="24">
        <f>ROUND('Форма 4'!C258*'Базовые цены за единицу'!Q30,2)</f>
        <v>0</v>
      </c>
      <c r="R30" s="24">
        <f>ROUND('Форма 4'!C258*'Базовые цены за единицу'!R30,2)</f>
        <v>15.04</v>
      </c>
      <c r="S30" s="24">
        <f>ROUND('Форма 4'!C258*'Базовые цены за единицу'!S30,2)</f>
        <v>0</v>
      </c>
      <c r="T30" s="24">
        <f>ROUND('Форма 4'!C258*'Базовые цены за единицу'!T30,2)</f>
        <v>0</v>
      </c>
      <c r="U30" s="24">
        <f>ROUND('Форма 4'!C258*'Базовые цены за единицу'!U30,2)</f>
        <v>0</v>
      </c>
      <c r="V30" s="24">
        <f>ROUND('Форма 4'!C258*'Базовые цены за единицу'!V30,2)</f>
        <v>0</v>
      </c>
      <c r="X30" s="26">
        <f>ROUND('Форма 4'!C258*'Базовые цены за единицу'!X30,2)</f>
        <v>0</v>
      </c>
      <c r="Y30" s="26">
        <f>IF(Определители!I30="9",ROUND((C30+E30)*(Начисления!M30/100)*('Форма 4'!C262/100),2),0)</f>
        <v>0</v>
      </c>
      <c r="Z30" s="26">
        <f>IF(Определители!I30="9",ROUND((C30+E30)*(100-Начисления!M30/100)*('Форма 4'!C262/100),2),0)</f>
        <v>0</v>
      </c>
      <c r="AA30" s="26">
        <f>IF(Определители!I30="9",ROUND((C30+E30)*(Начисления!M30/100)*('Форма 4'!C265/100),2),0)</f>
        <v>0</v>
      </c>
      <c r="AB30" s="26">
        <f>IF(Определители!I30="9",ROUND((C30+E30)*(100-Начисления!M30/100)*('Форма 4'!C265/100),2),0)</f>
        <v>0</v>
      </c>
      <c r="AC30" s="26">
        <f>IF(Определители!I30="9",ROUND(B30*Начисления!M30/100,2),0)</f>
        <v>0</v>
      </c>
      <c r="AD30" s="26">
        <f>IF(Определители!I30="9",ROUND(B30*(100-Начисления!M30)/100,2),0)</f>
        <v>0</v>
      </c>
    </row>
    <row r="31" spans="1:30" ht="10.5">
      <c r="A31" s="24" t="str">
        <f>'Форма 4'!A269</f>
        <v>26.</v>
      </c>
      <c r="B31" s="24">
        <f t="shared" si="0"/>
        <v>287.04</v>
      </c>
      <c r="C31" s="24">
        <f>ROUND('Форма 4'!C269*'Базовые цены за единицу'!C31,2)</f>
        <v>0</v>
      </c>
      <c r="D31" s="24">
        <f>ROUND('Форма 4'!C269*'Базовые цены за единицу'!D31,2)</f>
        <v>0</v>
      </c>
      <c r="E31" s="24">
        <f>ROUND('Форма 4'!C269*'Базовые цены за единицу'!E31,2)</f>
        <v>0</v>
      </c>
      <c r="F31" s="24">
        <f>ROUND('Форма 4'!C269*'Базовые цены за единицу'!F31,2)</f>
        <v>287.04</v>
      </c>
      <c r="G31" s="24">
        <f>ROUND('Форма 4'!C269*'Базовые цены за единицу'!G31,2)</f>
        <v>0</v>
      </c>
      <c r="H31" s="24">
        <f>ROUND('Форма 4'!C269*'Базовые цены за единицу'!H31,2)</f>
        <v>0</v>
      </c>
      <c r="I31" s="25">
        <f>ОКРУГЛВСЕ('Форма 4'!C269*'Базовые цены за единицу'!I31,8)</f>
        <v>0</v>
      </c>
      <c r="J31" s="25">
        <f>ОКРУГЛВСЕ('Форма 4'!C269*'Базовые цены за единицу'!J31,8)</f>
        <v>0</v>
      </c>
      <c r="K31" s="25">
        <f>ОКРУГЛВСЕ('Форма 4'!C269*'Базовые цены за единицу'!K31,8)</f>
        <v>0</v>
      </c>
      <c r="L31" s="24">
        <f>ROUND('Форма 4'!C269*'Базовые цены за единицу'!L31,2)</f>
        <v>0</v>
      </c>
      <c r="M31" s="24">
        <f>ROUND('Форма 4'!C269*'Базовые цены за единицу'!M31,2)</f>
        <v>0</v>
      </c>
      <c r="N31" s="24">
        <f>ROUND((C31+E31)*'Форма 4'!C271/100,2)</f>
        <v>0</v>
      </c>
      <c r="O31" s="24">
        <f>ROUND((C31+E31)*'Форма 4'!C274/100,2)</f>
        <v>0</v>
      </c>
      <c r="P31" s="24">
        <f>ROUND('Форма 4'!C269*'Базовые цены за единицу'!P31,2)</f>
        <v>0</v>
      </c>
      <c r="Q31" s="24">
        <f>ROUND('Форма 4'!C269*'Базовые цены за единицу'!Q31,2)</f>
        <v>0</v>
      </c>
      <c r="R31" s="24">
        <f>ROUND('Форма 4'!C269*'Базовые цены за единицу'!R31,2)</f>
        <v>0</v>
      </c>
      <c r="S31" s="24">
        <f>ROUND('Форма 4'!C269*'Базовые цены за единицу'!S31,2)</f>
        <v>0</v>
      </c>
      <c r="T31" s="24">
        <f>ROUND('Форма 4'!C269*'Базовые цены за единицу'!T31,2)</f>
        <v>0</v>
      </c>
      <c r="U31" s="24">
        <f>ROUND('Форма 4'!C269*'Базовые цены за единицу'!U31,2)</f>
        <v>0</v>
      </c>
      <c r="V31" s="24">
        <f>ROUND('Форма 4'!C269*'Базовые цены за единицу'!V31,2)</f>
        <v>0</v>
      </c>
      <c r="X31" s="26">
        <f>ROUND('Форма 4'!C269*'Базовые цены за единицу'!X31,2)</f>
        <v>0</v>
      </c>
      <c r="Y31" s="26">
        <f>IF(Определители!I31="9",ROUND((C31+E31)*(Начисления!M31/100)*('Форма 4'!C271/100),2),0)</f>
        <v>0</v>
      </c>
      <c r="Z31" s="26">
        <f>IF(Определители!I31="9",ROUND((C31+E31)*(100-Начисления!M31/100)*('Форма 4'!C271/100),2),0)</f>
        <v>0</v>
      </c>
      <c r="AA31" s="26">
        <f>IF(Определители!I31="9",ROUND((C31+E31)*(Начисления!M31/100)*('Форма 4'!C274/100),2),0)</f>
        <v>0</v>
      </c>
      <c r="AB31" s="26">
        <f>IF(Определители!I31="9",ROUND((C31+E31)*(100-Начисления!M31/100)*('Форма 4'!C274/100),2),0)</f>
        <v>0</v>
      </c>
      <c r="AC31" s="26">
        <f>IF(Определители!I31="9",ROUND(B31*Начисления!M31/100,2),0)</f>
        <v>0</v>
      </c>
      <c r="AD31" s="26">
        <f>IF(Определители!I31="9",ROUND(B31*(100-Начисления!M31)/100,2),0)</f>
        <v>0</v>
      </c>
    </row>
    <row r="32" spans="1:30" ht="10.5">
      <c r="A32" s="24" t="str">
        <f>'Форма 4'!A278</f>
        <v>27.</v>
      </c>
      <c r="B32" s="24">
        <f t="shared" si="0"/>
        <v>1343.75</v>
      </c>
      <c r="C32" s="24">
        <f>ROUND('Форма 4'!C278*'Базовые цены за единицу'!C32,2)</f>
        <v>25.45</v>
      </c>
      <c r="D32" s="24">
        <f>ROUND('Форма 4'!C278*'Базовые цены за единицу'!D32,2)</f>
        <v>0</v>
      </c>
      <c r="E32" s="24">
        <f>ROUND('Форма 4'!C278*'Базовые цены за единицу'!E32,2)</f>
        <v>0</v>
      </c>
      <c r="F32" s="24">
        <f>ROUND('Форма 4'!C278*'Базовые цены за единицу'!F32,2)</f>
        <v>1318.3</v>
      </c>
      <c r="G32" s="24">
        <f>ROUND('Форма 4'!C278*'Базовые цены за единицу'!G32,2)</f>
        <v>0</v>
      </c>
      <c r="H32" s="24">
        <f>ROUND('Форма 4'!C278*'Базовые цены за единицу'!H32,2)</f>
        <v>0</v>
      </c>
      <c r="I32" s="25">
        <f>ОКРУГЛВСЕ('Форма 4'!C278*'Базовые цены за единицу'!I32,8)</f>
        <v>2.139</v>
      </c>
      <c r="J32" s="25">
        <f>ОКРУГЛВСЕ('Форма 4'!C278*'Базовые цены за единицу'!J32,8)</f>
        <v>0</v>
      </c>
      <c r="K32" s="25">
        <f>ОКРУГЛВСЕ('Форма 4'!C278*'Базовые цены за единицу'!K32,8)</f>
        <v>0</v>
      </c>
      <c r="L32" s="24">
        <f>ROUND('Форма 4'!C278*'Базовые цены за единицу'!L32,2)</f>
        <v>0</v>
      </c>
      <c r="M32" s="24">
        <f>ROUND('Форма 4'!C278*'Базовые цены за единицу'!M32,2)</f>
        <v>0</v>
      </c>
      <c r="N32" s="24">
        <f>ROUND((C32+E32)*'Форма 4'!C281/100,2)</f>
        <v>29.27</v>
      </c>
      <c r="O32" s="24">
        <f>ROUND((C32+E32)*'Форма 4'!C284/100,2)</f>
        <v>18.07</v>
      </c>
      <c r="P32" s="24">
        <f>ROUND('Форма 4'!C278*'Базовые цены за единицу'!P32,2)</f>
        <v>29.25</v>
      </c>
      <c r="Q32" s="24">
        <f>ROUND('Форма 4'!C278*'Базовые цены за единицу'!Q32,2)</f>
        <v>0</v>
      </c>
      <c r="R32" s="24">
        <f>ROUND('Форма 4'!C278*'Базовые цены за единицу'!R32,2)</f>
        <v>18.05</v>
      </c>
      <c r="S32" s="24">
        <f>ROUND('Форма 4'!C278*'Базовые цены за единицу'!S32,2)</f>
        <v>0</v>
      </c>
      <c r="T32" s="24">
        <f>ROUND('Форма 4'!C278*'Базовые цены за единицу'!T32,2)</f>
        <v>0</v>
      </c>
      <c r="U32" s="24">
        <f>ROUND('Форма 4'!C278*'Базовые цены за единицу'!U32,2)</f>
        <v>0</v>
      </c>
      <c r="V32" s="24">
        <f>ROUND('Форма 4'!C278*'Базовые цены за единицу'!V32,2)</f>
        <v>0</v>
      </c>
      <c r="X32" s="26">
        <f>ROUND('Форма 4'!C278*'Базовые цены за единицу'!X32,2)</f>
        <v>0</v>
      </c>
      <c r="Y32" s="26">
        <f>IF(Определители!I32="9",ROUND((C32+E32)*(Начисления!M32/100)*('Форма 4'!C281/100),2),0)</f>
        <v>0</v>
      </c>
      <c r="Z32" s="26">
        <f>IF(Определители!I32="9",ROUND((C32+E32)*(100-Начисления!M32/100)*('Форма 4'!C281/100),2),0)</f>
        <v>0</v>
      </c>
      <c r="AA32" s="26">
        <f>IF(Определители!I32="9",ROUND((C32+E32)*(Начисления!M32/100)*('Форма 4'!C284/100),2),0)</f>
        <v>0</v>
      </c>
      <c r="AB32" s="26">
        <f>IF(Определители!I32="9",ROUND((C32+E32)*(100-Начисления!M32/100)*('Форма 4'!C284/100),2),0)</f>
        <v>0</v>
      </c>
      <c r="AC32" s="26">
        <f>IF(Определители!I32="9",ROUND(B32*Начисления!M32/100,2),0)</f>
        <v>0</v>
      </c>
      <c r="AD32" s="26">
        <f>IF(Определители!I32="9",ROUND(B32*(100-Начисления!M32)/100,2),0)</f>
        <v>0</v>
      </c>
    </row>
    <row r="33" spans="1:30" ht="10.5">
      <c r="A33" s="24" t="str">
        <f>'Форма 4'!A288</f>
        <v>28.</v>
      </c>
      <c r="B33" s="24">
        <f t="shared" si="0"/>
        <v>718</v>
      </c>
      <c r="C33" s="24">
        <f>ROUND('Форма 4'!C288*'Базовые цены за единицу'!C33,2)</f>
        <v>154.56</v>
      </c>
      <c r="D33" s="24">
        <f>ROUND('Форма 4'!C288*'Базовые цены за единицу'!D33,2)</f>
        <v>444.72</v>
      </c>
      <c r="E33" s="24">
        <f>ROUND('Форма 4'!C288*'Базовые цены за единицу'!E33,2)</f>
        <v>51.92</v>
      </c>
      <c r="F33" s="24">
        <f>ROUND('Форма 4'!C288*'Базовые цены за единицу'!F33,2)</f>
        <v>118.72</v>
      </c>
      <c r="G33" s="24">
        <f>ROUND('Форма 4'!C288*'Базовые цены за единицу'!G33,2)</f>
        <v>0</v>
      </c>
      <c r="H33" s="24">
        <f>ROUND('Форма 4'!C288*'Базовые цены за единицу'!H33,2)</f>
        <v>0</v>
      </c>
      <c r="I33" s="25">
        <f>ОКРУГЛВСЕ('Форма 4'!C288*'Базовые цены за единицу'!I33,8)</f>
        <v>11.4816</v>
      </c>
      <c r="J33" s="25">
        <f>ОКРУГЛВСЕ('Форма 4'!C288*'Базовые цены за единицу'!J33,8)</f>
        <v>0</v>
      </c>
      <c r="K33" s="25">
        <f>ОКРУГЛВСЕ('Форма 4'!C288*'Базовые цены за единицу'!K33,8)</f>
        <v>3.18</v>
      </c>
      <c r="L33" s="24">
        <f>ROUND('Форма 4'!C288*'Базовые цены за единицу'!L33,2)</f>
        <v>0</v>
      </c>
      <c r="M33" s="24">
        <f>ROUND('Форма 4'!C288*'Базовые цены за единицу'!M33,2)</f>
        <v>0</v>
      </c>
      <c r="N33" s="24">
        <f>ROUND((C33+E33)*'Форма 4'!C291/100,2)</f>
        <v>268.42</v>
      </c>
      <c r="O33" s="24">
        <f>ROUND((C33+E33)*'Форма 4'!C294/100,2)</f>
        <v>156.92</v>
      </c>
      <c r="P33" s="24">
        <f>ROUND('Форма 4'!C288*'Базовые цены за единицу'!P33,2)</f>
        <v>200.92</v>
      </c>
      <c r="Q33" s="24">
        <f>ROUND('Форма 4'!C288*'Базовые цены за единицу'!Q33,2)</f>
        <v>67.52</v>
      </c>
      <c r="R33" s="24">
        <f>ROUND('Форма 4'!C288*'Базовые цены за единицу'!R33,2)</f>
        <v>117.48</v>
      </c>
      <c r="S33" s="24">
        <f>ROUND('Форма 4'!C288*'Базовые цены за единицу'!S33,2)</f>
        <v>39.44</v>
      </c>
      <c r="T33" s="24">
        <f>ROUND('Форма 4'!C288*'Базовые цены за единицу'!T33,2)</f>
        <v>0</v>
      </c>
      <c r="U33" s="24">
        <f>ROUND('Форма 4'!C288*'Базовые цены за единицу'!U33,2)</f>
        <v>0</v>
      </c>
      <c r="V33" s="24">
        <f>ROUND('Форма 4'!C288*'Базовые цены за единицу'!V33,2)</f>
        <v>0</v>
      </c>
      <c r="X33" s="26">
        <f>ROUND('Форма 4'!C288*'Базовые цены за единицу'!X33,2)</f>
        <v>0</v>
      </c>
      <c r="Y33" s="26">
        <f>IF(Определители!I33="9",ROUND((C33+E33)*(Начисления!M33/100)*('Форма 4'!C291/100),2),0)</f>
        <v>0</v>
      </c>
      <c r="Z33" s="26">
        <f>IF(Определители!I33="9",ROUND((C33+E33)*(100-Начисления!M33/100)*('Форма 4'!C291/100),2),0)</f>
        <v>0</v>
      </c>
      <c r="AA33" s="26">
        <f>IF(Определители!I33="9",ROUND((C33+E33)*(Начисления!M33/100)*('Форма 4'!C294/100),2),0)</f>
        <v>0</v>
      </c>
      <c r="AB33" s="26">
        <f>IF(Определители!I33="9",ROUND((C33+E33)*(100-Начисления!M33/100)*('Форма 4'!C294/100),2),0)</f>
        <v>0</v>
      </c>
      <c r="AC33" s="26">
        <f>IF(Определители!I33="9",ROUND(B33*Начисления!M33/100,2),0)</f>
        <v>0</v>
      </c>
      <c r="AD33" s="26">
        <f>IF(Определители!I33="9",ROUND(B33*(100-Начисления!M33)/100,2),0)</f>
        <v>0</v>
      </c>
    </row>
    <row r="34" spans="1:30" ht="10.5">
      <c r="A34" s="24" t="str">
        <f>'Форма 4'!A298</f>
        <v>29.</v>
      </c>
      <c r="B34" s="24">
        <f t="shared" si="0"/>
        <v>32.01</v>
      </c>
      <c r="C34" s="24">
        <f>ROUND('Форма 4'!C298*'Базовые цены за единицу'!C34,2)</f>
        <v>26.46</v>
      </c>
      <c r="D34" s="24">
        <f>ROUND('Форма 4'!C298*'Базовые цены за единицу'!D34,2)</f>
        <v>1.86</v>
      </c>
      <c r="E34" s="24">
        <f>ROUND('Форма 4'!C298*'Базовые цены за единицу'!E34,2)</f>
        <v>0</v>
      </c>
      <c r="F34" s="24">
        <f>ROUND('Форма 4'!C298*'Базовые цены за единицу'!F34,2)</f>
        <v>3.69</v>
      </c>
      <c r="G34" s="24">
        <f>ROUND('Форма 4'!C298*'Базовые цены за единицу'!G34,2)</f>
        <v>0</v>
      </c>
      <c r="H34" s="24">
        <f>ROUND('Форма 4'!C298*'Базовые цены за единицу'!H34,2)</f>
        <v>0</v>
      </c>
      <c r="I34" s="25">
        <f>ОКРУГЛВСЕ('Форма 4'!C298*'Базовые цены за единицу'!I34,8)</f>
        <v>1.797588</v>
      </c>
      <c r="J34" s="25">
        <f>ОКРУГЛВСЕ('Форма 4'!C298*'Базовые цены за единицу'!J34,8)</f>
        <v>0</v>
      </c>
      <c r="K34" s="25">
        <f>ОКРУГЛВСЕ('Форма 4'!C298*'Базовые цены за единицу'!K34,8)</f>
        <v>0</v>
      </c>
      <c r="L34" s="24">
        <f>ROUND('Форма 4'!C298*'Базовые цены за единицу'!L34,2)</f>
        <v>0</v>
      </c>
      <c r="M34" s="24">
        <f>ROUND('Форма 4'!C298*'Базовые цены за единицу'!M34,2)</f>
        <v>0</v>
      </c>
      <c r="N34" s="24">
        <f>ROUND((C34+E34)*'Форма 4'!C301/100,2)</f>
        <v>30.43</v>
      </c>
      <c r="O34" s="24">
        <f>ROUND((C34+E34)*'Форма 4'!C304/100,2)</f>
        <v>18.79</v>
      </c>
      <c r="P34" s="24">
        <f>ROUND('Форма 4'!C298*'Базовые цены за единицу'!P34,2)</f>
        <v>30.43</v>
      </c>
      <c r="Q34" s="24">
        <f>ROUND('Форма 4'!C298*'Базовые цены за единицу'!Q34,2)</f>
        <v>0</v>
      </c>
      <c r="R34" s="24">
        <f>ROUND('Форма 4'!C298*'Базовые цены за единицу'!R34,2)</f>
        <v>18.79</v>
      </c>
      <c r="S34" s="24">
        <f>ROUND('Форма 4'!C298*'Базовые цены за единицу'!S34,2)</f>
        <v>0</v>
      </c>
      <c r="T34" s="24">
        <f>ROUND('Форма 4'!C298*'Базовые цены за единицу'!T34,2)</f>
        <v>0</v>
      </c>
      <c r="U34" s="24">
        <f>ROUND('Форма 4'!C298*'Базовые цены за единицу'!U34,2)</f>
        <v>0</v>
      </c>
      <c r="V34" s="24">
        <f>ROUND('Форма 4'!C298*'Базовые цены за единицу'!V34,2)</f>
        <v>0</v>
      </c>
      <c r="X34" s="26">
        <f>ROUND('Форма 4'!C298*'Базовые цены за единицу'!X34,2)</f>
        <v>0</v>
      </c>
      <c r="Y34" s="26">
        <f>IF(Определители!I34="9",ROUND((C34+E34)*(Начисления!M34/100)*('Форма 4'!C301/100),2),0)</f>
        <v>0</v>
      </c>
      <c r="Z34" s="26">
        <f>IF(Определители!I34="9",ROUND((C34+E34)*(100-Начисления!M34/100)*('Форма 4'!C301/100),2),0)</f>
        <v>0</v>
      </c>
      <c r="AA34" s="26">
        <f>IF(Определители!I34="9",ROUND((C34+E34)*(Начисления!M34/100)*('Форма 4'!C304/100),2),0)</f>
        <v>0</v>
      </c>
      <c r="AB34" s="26">
        <f>IF(Определители!I34="9",ROUND((C34+E34)*(100-Начисления!M34/100)*('Форма 4'!C304/100),2),0)</f>
        <v>0</v>
      </c>
      <c r="AC34" s="26">
        <f>IF(Определители!I34="9",ROUND(B34*Начисления!M34/100,2),0)</f>
        <v>0</v>
      </c>
      <c r="AD34" s="26">
        <f>IF(Определители!I34="9",ROUND(B34*(100-Начисления!M34)/100,2),0)</f>
        <v>0</v>
      </c>
    </row>
    <row r="35" spans="1:30" ht="10.5">
      <c r="A35" s="24" t="str">
        <f>'Форма 4'!A308</f>
        <v>30.</v>
      </c>
      <c r="B35" s="24">
        <f t="shared" si="0"/>
        <v>32.55</v>
      </c>
      <c r="C35" s="24">
        <f>ROUND('Форма 4'!C308*'Базовые цены за единицу'!C35,2)</f>
        <v>23.52</v>
      </c>
      <c r="D35" s="24">
        <f>ROUND('Форма 4'!C308*'Базовые цены за единицу'!D35,2)</f>
        <v>5.18</v>
      </c>
      <c r="E35" s="24">
        <f>ROUND('Форма 4'!C308*'Базовые цены за единицу'!E35,2)</f>
        <v>0.08</v>
      </c>
      <c r="F35" s="24">
        <f>ROUND('Форма 4'!C308*'Базовые цены за единицу'!F35,2)</f>
        <v>3.85</v>
      </c>
      <c r="G35" s="24">
        <f>ROUND('Форма 4'!C308*'Базовые цены за единицу'!G35,2)</f>
        <v>0</v>
      </c>
      <c r="H35" s="24">
        <f>ROUND('Форма 4'!C308*'Базовые цены за единицу'!H35,2)</f>
        <v>0</v>
      </c>
      <c r="I35" s="25">
        <f>ОКРУГЛВСЕ('Форма 4'!C308*'Базовые цены за единицу'!I35,8)</f>
        <v>2.048886</v>
      </c>
      <c r="J35" s="25">
        <f>ОКРУГЛВСЕ('Форма 4'!C308*'Базовые цены за единицу'!J35,8)</f>
        <v>0</v>
      </c>
      <c r="K35" s="25">
        <f>ОКРУГЛВСЕ('Форма 4'!C308*'Базовые цены за единицу'!K35,8)</f>
        <v>0.00495</v>
      </c>
      <c r="L35" s="24">
        <f>ROUND('Форма 4'!C308*'Базовые цены за единицу'!L35,2)</f>
        <v>0</v>
      </c>
      <c r="M35" s="24">
        <f>ROUND('Форма 4'!C308*'Базовые цены за единицу'!M35,2)</f>
        <v>0</v>
      </c>
      <c r="N35" s="24">
        <f>ROUND((C35+E35)*'Форма 4'!C311/100,2)</f>
        <v>19.12</v>
      </c>
      <c r="O35" s="24">
        <f>ROUND((C35+E35)*'Форма 4'!C314/100,2)</f>
        <v>16.99</v>
      </c>
      <c r="P35" s="24">
        <f>ROUND('Форма 4'!C308*'Базовые цены за единицу'!P35,2)</f>
        <v>19.05</v>
      </c>
      <c r="Q35" s="24">
        <f>ROUND('Форма 4'!C308*'Базовые цены за единицу'!Q35,2)</f>
        <v>0.07</v>
      </c>
      <c r="R35" s="24">
        <f>ROUND('Форма 4'!C308*'Базовые цены за единицу'!R35,2)</f>
        <v>16.94</v>
      </c>
      <c r="S35" s="24">
        <f>ROUND('Форма 4'!C308*'Базовые цены за единицу'!S35,2)</f>
        <v>0.06</v>
      </c>
      <c r="T35" s="24">
        <f>ROUND('Форма 4'!C308*'Базовые цены за единицу'!T35,2)</f>
        <v>0</v>
      </c>
      <c r="U35" s="24">
        <f>ROUND('Форма 4'!C308*'Базовые цены за единицу'!U35,2)</f>
        <v>0</v>
      </c>
      <c r="V35" s="24">
        <f>ROUND('Форма 4'!C308*'Базовые цены за единицу'!V35,2)</f>
        <v>0</v>
      </c>
      <c r="X35" s="26">
        <f>ROUND('Форма 4'!C308*'Базовые цены за единицу'!X35,2)</f>
        <v>0</v>
      </c>
      <c r="Y35" s="26">
        <f>IF(Определители!I35="9",ROUND((C35+E35)*(Начисления!M35/100)*('Форма 4'!C311/100),2),0)</f>
        <v>0</v>
      </c>
      <c r="Z35" s="26">
        <f>IF(Определители!I35="9",ROUND((C35+E35)*(100-Начисления!M35/100)*('Форма 4'!C311/100),2),0)</f>
        <v>0</v>
      </c>
      <c r="AA35" s="26">
        <f>IF(Определители!I35="9",ROUND((C35+E35)*(Начисления!M35/100)*('Форма 4'!C314/100),2),0)</f>
        <v>0</v>
      </c>
      <c r="AB35" s="26">
        <f>IF(Определители!I35="9",ROUND((C35+E35)*(100-Начисления!M35/100)*('Форма 4'!C314/100),2),0)</f>
        <v>0</v>
      </c>
      <c r="AC35" s="26">
        <f>IF(Определители!I35="9",ROUND(B35*Начисления!M35/100,2),0)</f>
        <v>0</v>
      </c>
      <c r="AD35" s="26">
        <f>IF(Определители!I35="9",ROUND(B35*(100-Начисления!M35)/100,2),0)</f>
        <v>0</v>
      </c>
    </row>
    <row r="36" spans="1:30" ht="10.5">
      <c r="A36" s="24" t="str">
        <f>'Форма 4'!A318</f>
        <v>31.</v>
      </c>
      <c r="B36" s="24">
        <f t="shared" si="0"/>
        <v>396</v>
      </c>
      <c r="C36" s="24">
        <f>ROUND('Форма 4'!C318*'Базовые цены за единицу'!C36,2)</f>
        <v>0</v>
      </c>
      <c r="D36" s="24">
        <f>ROUND('Форма 4'!C318*'Базовые цены за единицу'!D36,2)</f>
        <v>0</v>
      </c>
      <c r="E36" s="24">
        <f>ROUND('Форма 4'!C318*'Базовые цены за единицу'!E36,2)</f>
        <v>0</v>
      </c>
      <c r="F36" s="24">
        <f>ROUND('Форма 4'!C318*'Базовые цены за единицу'!F36,2)</f>
        <v>396</v>
      </c>
      <c r="G36" s="24">
        <f>ROUND('Форма 4'!C318*'Базовые цены за единицу'!G36,2)</f>
        <v>375</v>
      </c>
      <c r="H36" s="24">
        <f>ROUND('Форма 4'!C318*'Базовые цены за единицу'!H36,2)</f>
        <v>0</v>
      </c>
      <c r="I36" s="25">
        <f>ОКРУГЛВСЕ('Форма 4'!C318*'Базовые цены за единицу'!I36,8)</f>
        <v>0</v>
      </c>
      <c r="J36" s="25">
        <f>ОКРУГЛВСЕ('Форма 4'!C318*'Базовые цены за единицу'!J36,8)</f>
        <v>0</v>
      </c>
      <c r="K36" s="25">
        <f>ОКРУГЛВСЕ('Форма 4'!C318*'Базовые цены за единицу'!K36,8)</f>
        <v>0</v>
      </c>
      <c r="L36" s="24">
        <f>ROUND('Форма 4'!C318*'Базовые цены за единицу'!L36,2)</f>
        <v>210</v>
      </c>
      <c r="M36" s="24">
        <f>ROUND('Форма 4'!C318*'Базовые цены за единицу'!M36,2)</f>
        <v>0</v>
      </c>
      <c r="N36" s="24">
        <f>ROUND((C36+E36)*'Форма 4'!C320/100,2)</f>
        <v>0</v>
      </c>
      <c r="O36" s="24">
        <f>ROUND((C36+E36)*'Форма 4'!C323/100,2)</f>
        <v>0</v>
      </c>
      <c r="P36" s="24">
        <f>ROUND('Форма 4'!C318*'Базовые цены за единицу'!P36,2)</f>
        <v>0</v>
      </c>
      <c r="Q36" s="24">
        <f>ROUND('Форма 4'!C318*'Базовые цены за единицу'!Q36,2)</f>
        <v>0</v>
      </c>
      <c r="R36" s="24">
        <f>ROUND('Форма 4'!C318*'Базовые цены за единицу'!R36,2)</f>
        <v>0</v>
      </c>
      <c r="S36" s="24">
        <f>ROUND('Форма 4'!C318*'Базовые цены за единицу'!S36,2)</f>
        <v>0</v>
      </c>
      <c r="T36" s="24">
        <f>ROUND('Форма 4'!C318*'Базовые цены за единицу'!T36,2)</f>
        <v>0</v>
      </c>
      <c r="U36" s="24">
        <f>ROUND('Форма 4'!C318*'Базовые цены за единицу'!U36,2)</f>
        <v>0</v>
      </c>
      <c r="V36" s="24">
        <f>ROUND('Форма 4'!C318*'Базовые цены за единицу'!V36,2)</f>
        <v>0</v>
      </c>
      <c r="X36" s="26">
        <f>ROUND('Форма 4'!C318*'Базовые цены за единицу'!X36,2)</f>
        <v>0</v>
      </c>
      <c r="Y36" s="26">
        <f>IF(Определители!I36="9",ROUND((C36+E36)*(Начисления!M36/100)*('Форма 4'!C320/100),2),0)</f>
        <v>0</v>
      </c>
      <c r="Z36" s="26">
        <f>IF(Определители!I36="9",ROUND((C36+E36)*(100-Начисления!M36/100)*('Форма 4'!C320/100),2),0)</f>
        <v>0</v>
      </c>
      <c r="AA36" s="26">
        <f>IF(Определители!I36="9",ROUND((C36+E36)*(Начисления!M36/100)*('Форма 4'!C323/100),2),0)</f>
        <v>0</v>
      </c>
      <c r="AB36" s="26">
        <f>IF(Определители!I36="9",ROUND((C36+E36)*(100-Начисления!M36/100)*('Форма 4'!C323/100),2),0)</f>
        <v>0</v>
      </c>
      <c r="AC36" s="26">
        <f>IF(Определители!I36="9",ROUND(B36*Начисления!M36/100,2),0)</f>
        <v>0</v>
      </c>
      <c r="AD36" s="26">
        <f>IF(Определители!I36="9",ROUND(B36*(100-Начисления!M36)/100,2),0)</f>
        <v>0</v>
      </c>
    </row>
    <row r="37" spans="1:30" ht="10.5">
      <c r="A37" s="24" t="str">
        <f>'Форма 4'!A329</f>
        <v>32.</v>
      </c>
      <c r="B37" s="24">
        <f t="shared" si="0"/>
        <v>16.6</v>
      </c>
      <c r="C37" s="24">
        <f>ROUND('Форма 4'!C329*'Базовые цены за единицу'!C37,2)</f>
        <v>15.5</v>
      </c>
      <c r="D37" s="24">
        <f>ROUND('Форма 4'!C329*'Базовые цены за единицу'!D37,2)</f>
        <v>0</v>
      </c>
      <c r="E37" s="24">
        <f>ROUND('Форма 4'!C329*'Базовые цены за единицу'!E37,2)</f>
        <v>0</v>
      </c>
      <c r="F37" s="24">
        <f>ROUND('Форма 4'!C329*'Базовые цены за единицу'!F37,2)</f>
        <v>1.1</v>
      </c>
      <c r="G37" s="24">
        <f>ROUND('Форма 4'!C329*'Базовые цены за единицу'!G37,2)</f>
        <v>0</v>
      </c>
      <c r="H37" s="24">
        <f>ROUND('Форма 4'!C329*'Базовые цены за единицу'!H37,2)</f>
        <v>0</v>
      </c>
      <c r="I37" s="25">
        <f>ОКРУГЛВСЕ('Форма 4'!C329*'Базовые цены за единицу'!I37,8)</f>
        <v>1.236</v>
      </c>
      <c r="J37" s="25">
        <f>ОКРУГЛВСЕ('Форма 4'!C329*'Базовые цены за единицу'!J37,8)</f>
        <v>0</v>
      </c>
      <c r="K37" s="25">
        <f>ОКРУГЛВСЕ('Форма 4'!C329*'Базовые цены за единицу'!K37,8)</f>
        <v>0</v>
      </c>
      <c r="L37" s="24">
        <f>ROUND('Форма 4'!C329*'Базовые цены за единицу'!L37,2)</f>
        <v>7</v>
      </c>
      <c r="M37" s="24">
        <f>ROUND('Форма 4'!C329*'Базовые цены за единицу'!M37,2)</f>
        <v>0</v>
      </c>
      <c r="N37" s="24">
        <f>ROUND((C37+E37)*'Форма 4'!C331/100,2)</f>
        <v>12.4</v>
      </c>
      <c r="O37" s="24">
        <f>ROUND((C37+E37)*'Форма 4'!C334/100,2)</f>
        <v>9.3</v>
      </c>
      <c r="P37" s="24">
        <f>ROUND('Форма 4'!C329*'Базовые цены за единицу'!P37,2)</f>
        <v>12.4</v>
      </c>
      <c r="Q37" s="24">
        <f>ROUND('Форма 4'!C329*'Базовые цены за единицу'!Q37,2)</f>
        <v>0</v>
      </c>
      <c r="R37" s="24">
        <f>ROUND('Форма 4'!C329*'Базовые цены за единицу'!R37,2)</f>
        <v>9.3</v>
      </c>
      <c r="S37" s="24">
        <f>ROUND('Форма 4'!C329*'Базовые цены за единицу'!S37,2)</f>
        <v>0</v>
      </c>
      <c r="T37" s="24">
        <f>ROUND('Форма 4'!C329*'Базовые цены за единицу'!T37,2)</f>
        <v>0</v>
      </c>
      <c r="U37" s="24">
        <f>ROUND('Форма 4'!C329*'Базовые цены за единицу'!U37,2)</f>
        <v>0</v>
      </c>
      <c r="V37" s="24">
        <f>ROUND('Форма 4'!C329*'Базовые цены за единицу'!V37,2)</f>
        <v>0</v>
      </c>
      <c r="X37" s="26">
        <f>ROUND('Форма 4'!C329*'Базовые цены за единицу'!X37,2)</f>
        <v>0.05</v>
      </c>
      <c r="Y37" s="26">
        <f>IF(Определители!I37="9",ROUND((C37+E37)*(Начисления!M37/100)*('Форма 4'!C331/100),2),0)</f>
        <v>0</v>
      </c>
      <c r="Z37" s="26">
        <f>IF(Определители!I37="9",ROUND((C37+E37)*(100-Начисления!M37/100)*('Форма 4'!C331/100),2),0)</f>
        <v>0</v>
      </c>
      <c r="AA37" s="26">
        <f>IF(Определители!I37="9",ROUND((C37+E37)*(Начисления!M37/100)*('Форма 4'!C334/100),2),0)</f>
        <v>0</v>
      </c>
      <c r="AB37" s="26">
        <f>IF(Определители!I37="9",ROUND((C37+E37)*(100-Начисления!M37/100)*('Форма 4'!C334/100),2),0)</f>
        <v>0</v>
      </c>
      <c r="AC37" s="26">
        <f>IF(Определители!I37="9",ROUND(B37*Начисления!M37/100,2),0)</f>
        <v>0</v>
      </c>
      <c r="AD37" s="26">
        <f>IF(Определители!I37="9",ROUND(B37*(100-Начисления!M37)/100,2),0)</f>
        <v>0</v>
      </c>
    </row>
    <row r="38" spans="1:30" ht="10.5">
      <c r="A38" s="24" t="str">
        <f>'Форма 4'!A338</f>
        <v>33.</v>
      </c>
      <c r="B38" s="24">
        <f t="shared" si="0"/>
        <v>886.4</v>
      </c>
      <c r="C38" s="24">
        <f>ROUND('Форма 4'!C338*'Базовые цены за единицу'!C38,2)</f>
        <v>152.8</v>
      </c>
      <c r="D38" s="24">
        <f>ROUND('Форма 4'!C338*'Базовые цены за единицу'!D38,2)</f>
        <v>82.56</v>
      </c>
      <c r="E38" s="24">
        <f>ROUND('Форма 4'!C338*'Базовые цены за единицу'!E38,2)</f>
        <v>0</v>
      </c>
      <c r="F38" s="24">
        <f>ROUND('Форма 4'!C338*'Базовые цены за единицу'!F38,2)</f>
        <v>651.04</v>
      </c>
      <c r="G38" s="24">
        <f>ROUND('Форма 4'!C338*'Базовые цены за единицу'!G38,2)</f>
        <v>0</v>
      </c>
      <c r="H38" s="24">
        <f>ROUND('Форма 4'!C338*'Базовые цены за единицу'!H38,2)</f>
        <v>0</v>
      </c>
      <c r="I38" s="25">
        <f>ОКРУГЛВСЕ('Форма 4'!C338*'Базовые цены за единицу'!I38,8)</f>
        <v>12.5568</v>
      </c>
      <c r="J38" s="25">
        <f>ОКРУГЛВСЕ('Форма 4'!C338*'Базовые цены за единицу'!J38,8)</f>
        <v>0</v>
      </c>
      <c r="K38" s="25">
        <f>ОКРУГЛВСЕ('Форма 4'!C338*'Базовые цены за единицу'!K38,8)</f>
        <v>0</v>
      </c>
      <c r="L38" s="24">
        <f>ROUND('Форма 4'!C338*'Базовые цены за единицу'!L38,2)</f>
        <v>112</v>
      </c>
      <c r="M38" s="24">
        <f>ROUND('Форма 4'!C338*'Базовые цены за единицу'!M38,2)</f>
        <v>0</v>
      </c>
      <c r="N38" s="24">
        <f>ROUND((C38+E38)*'Форма 4'!C340/100,2)</f>
        <v>122.24</v>
      </c>
      <c r="O38" s="24">
        <f>ROUND((C38+E38)*'Форма 4'!C343/100,2)</f>
        <v>91.68</v>
      </c>
      <c r="P38" s="24">
        <f>ROUND('Форма 4'!C338*'Базовые цены за единицу'!P38,2)</f>
        <v>122.24</v>
      </c>
      <c r="Q38" s="24">
        <f>ROUND('Форма 4'!C338*'Базовые цены за единицу'!Q38,2)</f>
        <v>0</v>
      </c>
      <c r="R38" s="24">
        <f>ROUND('Форма 4'!C338*'Базовые цены за единицу'!R38,2)</f>
        <v>91.68</v>
      </c>
      <c r="S38" s="24">
        <f>ROUND('Форма 4'!C338*'Базовые цены за единицу'!S38,2)</f>
        <v>0</v>
      </c>
      <c r="T38" s="24">
        <f>ROUND('Форма 4'!C338*'Базовые цены за единицу'!T38,2)</f>
        <v>0</v>
      </c>
      <c r="U38" s="24">
        <f>ROUND('Форма 4'!C338*'Базовые цены за единицу'!U38,2)</f>
        <v>0</v>
      </c>
      <c r="V38" s="24">
        <f>ROUND('Форма 4'!C338*'Базовые цены за единицу'!V38,2)</f>
        <v>0</v>
      </c>
      <c r="X38" s="26">
        <f>ROUND('Форма 4'!C338*'Базовые цены за единицу'!X38,2)</f>
        <v>31</v>
      </c>
      <c r="Y38" s="26">
        <f>IF(Определители!I38="9",ROUND((C38+E38)*(Начисления!M38/100)*('Форма 4'!C340/100),2),0)</f>
        <v>0</v>
      </c>
      <c r="Z38" s="26">
        <f>IF(Определители!I38="9",ROUND((C38+E38)*(100-Начисления!M38/100)*('Форма 4'!C340/100),2),0)</f>
        <v>0</v>
      </c>
      <c r="AA38" s="26">
        <f>IF(Определители!I38="9",ROUND((C38+E38)*(Начисления!M38/100)*('Форма 4'!C343/100),2),0)</f>
        <v>0</v>
      </c>
      <c r="AB38" s="26">
        <f>IF(Определители!I38="9",ROUND((C38+E38)*(100-Начисления!M38/100)*('Форма 4'!C343/100),2),0)</f>
        <v>0</v>
      </c>
      <c r="AC38" s="26">
        <f>IF(Определители!I38="9",ROUND(B38*Начисления!M38/100,2),0)</f>
        <v>0</v>
      </c>
      <c r="AD38" s="26">
        <f>IF(Определители!I38="9",ROUND(B38*(100-Начисления!M38)/100,2),0)</f>
        <v>0</v>
      </c>
    </row>
    <row r="39" spans="1:30" ht="10.5">
      <c r="A39" s="24" t="str">
        <f>'Форма 4'!A347</f>
        <v>34.</v>
      </c>
      <c r="B39" s="24">
        <f t="shared" si="0"/>
        <v>320</v>
      </c>
      <c r="C39" s="24">
        <f>ROUND('Форма 4'!C347*'Базовые цены за единицу'!C39,2)</f>
        <v>0</v>
      </c>
      <c r="D39" s="24">
        <f>ROUND('Форма 4'!C347*'Базовые цены за единицу'!D39,2)</f>
        <v>0</v>
      </c>
      <c r="E39" s="24">
        <f>ROUND('Форма 4'!C347*'Базовые цены за единицу'!E39,2)</f>
        <v>0</v>
      </c>
      <c r="F39" s="24">
        <f>ROUND('Форма 4'!C347*'Базовые цены за единицу'!F39,2)</f>
        <v>320</v>
      </c>
      <c r="G39" s="24">
        <f>ROUND('Форма 4'!C347*'Базовые цены за единицу'!G39,2)</f>
        <v>310.4</v>
      </c>
      <c r="H39" s="24">
        <f>ROUND('Форма 4'!C347*'Базовые цены за единицу'!H39,2)</f>
        <v>0</v>
      </c>
      <c r="I39" s="25">
        <f>ОКРУГЛВСЕ('Форма 4'!C347*'Базовые цены за единицу'!I39,8)</f>
        <v>0</v>
      </c>
      <c r="J39" s="25">
        <f>ОКРУГЛВСЕ('Форма 4'!C347*'Базовые цены за единицу'!J39,8)</f>
        <v>0</v>
      </c>
      <c r="K39" s="25">
        <f>ОКРУГЛВСЕ('Форма 4'!C347*'Базовые цены за единицу'!K39,8)</f>
        <v>0</v>
      </c>
      <c r="L39" s="24">
        <f>ROUND('Форма 4'!C347*'Базовые цены за единицу'!L39,2)</f>
        <v>112</v>
      </c>
      <c r="M39" s="24">
        <f>ROUND('Форма 4'!C347*'Базовые цены за единицу'!M39,2)</f>
        <v>0</v>
      </c>
      <c r="N39" s="24">
        <f>ROUND((C39+E39)*'Форма 4'!C349/100,2)</f>
        <v>0</v>
      </c>
      <c r="O39" s="24">
        <f>ROUND((C39+E39)*'Форма 4'!C352/100,2)</f>
        <v>0</v>
      </c>
      <c r="P39" s="24">
        <f>ROUND('Форма 4'!C347*'Базовые цены за единицу'!P39,2)</f>
        <v>0</v>
      </c>
      <c r="Q39" s="24">
        <f>ROUND('Форма 4'!C347*'Базовые цены за единицу'!Q39,2)</f>
        <v>0</v>
      </c>
      <c r="R39" s="24">
        <f>ROUND('Форма 4'!C347*'Базовые цены за единицу'!R39,2)</f>
        <v>0</v>
      </c>
      <c r="S39" s="24">
        <f>ROUND('Форма 4'!C347*'Базовые цены за единицу'!S39,2)</f>
        <v>0</v>
      </c>
      <c r="T39" s="24">
        <f>ROUND('Форма 4'!C347*'Базовые цены за единицу'!T39,2)</f>
        <v>0</v>
      </c>
      <c r="U39" s="24">
        <f>ROUND('Форма 4'!C347*'Базовые цены за единицу'!U39,2)</f>
        <v>0</v>
      </c>
      <c r="V39" s="24">
        <f>ROUND('Форма 4'!C347*'Базовые цены за единицу'!V39,2)</f>
        <v>0</v>
      </c>
      <c r="X39" s="26">
        <f>ROUND('Форма 4'!C347*'Базовые цены за единицу'!X39,2)</f>
        <v>0</v>
      </c>
      <c r="Y39" s="26">
        <f>IF(Определители!I39="9",ROUND((C39+E39)*(Начисления!M39/100)*('Форма 4'!C349/100),2),0)</f>
        <v>0</v>
      </c>
      <c r="Z39" s="26">
        <f>IF(Определители!I39="9",ROUND((C39+E39)*(100-Начисления!M39/100)*('Форма 4'!C349/100),2),0)</f>
        <v>0</v>
      </c>
      <c r="AA39" s="26">
        <f>IF(Определители!I39="9",ROUND((C39+E39)*(Начисления!M39/100)*('Форма 4'!C352/100),2),0)</f>
        <v>0</v>
      </c>
      <c r="AB39" s="26">
        <f>IF(Определители!I39="9",ROUND((C39+E39)*(100-Начисления!M39/100)*('Форма 4'!C352/100),2),0)</f>
        <v>0</v>
      </c>
      <c r="AC39" s="26">
        <f>IF(Определители!I39="9",ROUND(B39*Начисления!M39/100,2),0)</f>
        <v>0</v>
      </c>
      <c r="AD39" s="26">
        <f>IF(Определители!I39="9",ROUND(B39*(100-Начисления!M39)/100,2),0)</f>
        <v>0</v>
      </c>
    </row>
    <row r="40" spans="1:30" ht="10.5">
      <c r="A40" s="24" t="str">
        <f>'Форма 4'!A356</f>
        <v>35.</v>
      </c>
      <c r="B40" s="24">
        <f t="shared" si="0"/>
        <v>64.76</v>
      </c>
      <c r="C40" s="24">
        <f>ROUND('Форма 4'!C356*'Базовые цены за единицу'!C40,2)</f>
        <v>61.99</v>
      </c>
      <c r="D40" s="24">
        <f>ROUND('Форма 4'!C356*'Базовые цены за единицу'!D40,2)</f>
        <v>0</v>
      </c>
      <c r="E40" s="24">
        <f>ROUND('Форма 4'!C356*'Базовые цены за единицу'!E40,2)</f>
        <v>0</v>
      </c>
      <c r="F40" s="24">
        <f>ROUND('Форма 4'!C356*'Базовые цены за единицу'!F40,2)</f>
        <v>2.77</v>
      </c>
      <c r="G40" s="24">
        <f>ROUND('Форма 4'!C356*'Базовые цены за единицу'!G40,2)</f>
        <v>0</v>
      </c>
      <c r="H40" s="24">
        <f>ROUND('Форма 4'!C356*'Базовые цены за единицу'!H40,2)</f>
        <v>0</v>
      </c>
      <c r="I40" s="25">
        <f>ОКРУГЛВСЕ('Форма 4'!C356*'Базовые цены за единицу'!I40,8)</f>
        <v>4.944</v>
      </c>
      <c r="J40" s="25">
        <f>ОКРУГЛВСЕ('Форма 4'!C356*'Базовые цены за единицу'!J40,8)</f>
        <v>0</v>
      </c>
      <c r="K40" s="25">
        <f>ОКРУГЛВСЕ('Форма 4'!C356*'Базовые цены за единицу'!K40,8)</f>
        <v>0</v>
      </c>
      <c r="L40" s="24">
        <f>ROUND('Форма 4'!C356*'Базовые цены за единицу'!L40,2)</f>
        <v>7</v>
      </c>
      <c r="M40" s="24">
        <f>ROUND('Форма 4'!C356*'Базовые цены за единицу'!M40,2)</f>
        <v>0</v>
      </c>
      <c r="N40" s="24">
        <f>ROUND((C40+E40)*'Форма 4'!C358/100,2)</f>
        <v>49.59</v>
      </c>
      <c r="O40" s="24">
        <f>ROUND((C40+E40)*'Форма 4'!C361/100,2)</f>
        <v>37.19</v>
      </c>
      <c r="P40" s="24">
        <f>ROUND('Форма 4'!C356*'Базовые цены за единицу'!P40,2)</f>
        <v>49.59</v>
      </c>
      <c r="Q40" s="24">
        <f>ROUND('Форма 4'!C356*'Базовые цены за единицу'!Q40,2)</f>
        <v>0</v>
      </c>
      <c r="R40" s="24">
        <f>ROUND('Форма 4'!C356*'Базовые цены за единицу'!R40,2)</f>
        <v>37.19</v>
      </c>
      <c r="S40" s="24">
        <f>ROUND('Форма 4'!C356*'Базовые цены за единицу'!S40,2)</f>
        <v>0</v>
      </c>
      <c r="T40" s="24">
        <f>ROUND('Форма 4'!C356*'Базовые цены за единицу'!T40,2)</f>
        <v>0</v>
      </c>
      <c r="U40" s="24">
        <f>ROUND('Форма 4'!C356*'Базовые цены за единицу'!U40,2)</f>
        <v>0</v>
      </c>
      <c r="V40" s="24">
        <f>ROUND('Форма 4'!C356*'Базовые цены за единицу'!V40,2)</f>
        <v>0</v>
      </c>
      <c r="X40" s="26">
        <f>ROUND('Форма 4'!C356*'Базовые цены за единицу'!X40,2)</f>
        <v>0.13</v>
      </c>
      <c r="Y40" s="26">
        <f>IF(Определители!I40="9",ROUND((C40+E40)*(Начисления!M40/100)*('Форма 4'!C358/100),2),0)</f>
        <v>0</v>
      </c>
      <c r="Z40" s="26">
        <f>IF(Определители!I40="9",ROUND((C40+E40)*(100-Начисления!M40/100)*('Форма 4'!C358/100),2),0)</f>
        <v>0</v>
      </c>
      <c r="AA40" s="26">
        <f>IF(Определители!I40="9",ROUND((C40+E40)*(Начисления!M40/100)*('Форма 4'!C361/100),2),0)</f>
        <v>0</v>
      </c>
      <c r="AB40" s="26">
        <f>IF(Определители!I40="9",ROUND((C40+E40)*(100-Начисления!M40/100)*('Форма 4'!C361/100),2),0)</f>
        <v>0</v>
      </c>
      <c r="AC40" s="26">
        <f>IF(Определители!I40="9",ROUND(B40*Начисления!M40/100,2),0)</f>
        <v>0</v>
      </c>
      <c r="AD40" s="26">
        <f>IF(Определители!I40="9",ROUND(B40*(100-Начисления!M40)/100,2),0)</f>
        <v>0</v>
      </c>
    </row>
    <row r="41" spans="1:30" ht="10.5">
      <c r="A41" s="24" t="str">
        <f>'Форма 4'!A365</f>
        <v>36.</v>
      </c>
      <c r="B41" s="24">
        <f t="shared" si="0"/>
        <v>4867.61</v>
      </c>
      <c r="C41" s="24">
        <f>ROUND('Форма 4'!C365*'Базовые цены за единицу'!C41,2)</f>
        <v>0</v>
      </c>
      <c r="D41" s="24">
        <f>ROUND('Форма 4'!C365*'Базовые цены за единицу'!D41,2)</f>
        <v>0</v>
      </c>
      <c r="E41" s="24">
        <f>ROUND('Форма 4'!C365*'Базовые цены за единицу'!E41,2)</f>
        <v>0</v>
      </c>
      <c r="F41" s="24">
        <f>ROUND('Форма 4'!C365*'Базовые цены за единицу'!F41,2)</f>
        <v>4867.61</v>
      </c>
      <c r="G41" s="24">
        <f>ROUND('Форма 4'!C365*'Базовые цены за единицу'!G41,2)</f>
        <v>0</v>
      </c>
      <c r="H41" s="24">
        <f>ROUND('Форма 4'!C365*'Базовые цены за единицу'!H41,2)</f>
        <v>0</v>
      </c>
      <c r="I41" s="25">
        <f>ОКРУГЛВСЕ('Форма 4'!C365*'Базовые цены за единицу'!I41,8)</f>
        <v>0</v>
      </c>
      <c r="J41" s="25">
        <f>ОКРУГЛВСЕ('Форма 4'!C365*'Базовые цены за единицу'!J41,8)</f>
        <v>0</v>
      </c>
      <c r="K41" s="25">
        <f>ОКРУГЛВСЕ('Форма 4'!C365*'Базовые цены за единицу'!K41,8)</f>
        <v>0</v>
      </c>
      <c r="L41" s="24">
        <f>ROUND('Форма 4'!C365*'Базовые цены за единицу'!L41,2)</f>
        <v>31.9</v>
      </c>
      <c r="M41" s="24">
        <f>ROUND('Форма 4'!C365*'Базовые цены за единицу'!M41,2)</f>
        <v>0</v>
      </c>
      <c r="N41" s="24">
        <f>ROUND((C41+E41)*'Форма 4'!C367/100,2)</f>
        <v>0</v>
      </c>
      <c r="O41" s="24">
        <f>ROUND((C41+E41)*'Форма 4'!C370/100,2)</f>
        <v>0</v>
      </c>
      <c r="P41" s="24">
        <f>ROUND('Форма 4'!C365*'Базовые цены за единицу'!P41,2)</f>
        <v>0</v>
      </c>
      <c r="Q41" s="24">
        <f>ROUND('Форма 4'!C365*'Базовые цены за единицу'!Q41,2)</f>
        <v>0</v>
      </c>
      <c r="R41" s="24">
        <f>ROUND('Форма 4'!C365*'Базовые цены за единицу'!R41,2)</f>
        <v>0</v>
      </c>
      <c r="S41" s="24">
        <f>ROUND('Форма 4'!C365*'Базовые цены за единицу'!S41,2)</f>
        <v>0</v>
      </c>
      <c r="T41" s="24">
        <f>ROUND('Форма 4'!C365*'Базовые цены за единицу'!T41,2)</f>
        <v>0</v>
      </c>
      <c r="U41" s="24">
        <f>ROUND('Форма 4'!C365*'Базовые цены за единицу'!U41,2)</f>
        <v>0</v>
      </c>
      <c r="V41" s="24">
        <f>ROUND('Форма 4'!C365*'Базовые цены за единицу'!V41,2)</f>
        <v>0</v>
      </c>
      <c r="X41" s="26">
        <f>ROUND('Форма 4'!C365*'Базовые цены за единицу'!X41,2)</f>
        <v>0</v>
      </c>
      <c r="Y41" s="26">
        <f>IF(Определители!I41="9",ROUND((C41+E41)*(Начисления!M41/100)*('Форма 4'!C367/100),2),0)</f>
        <v>0</v>
      </c>
      <c r="Z41" s="26">
        <f>IF(Определители!I41="9",ROUND((C41+E41)*(100-Начисления!M41/100)*('Форма 4'!C367/100),2),0)</f>
        <v>0</v>
      </c>
      <c r="AA41" s="26">
        <f>IF(Определители!I41="9",ROUND((C41+E41)*(Начисления!M41/100)*('Форма 4'!C370/100),2),0)</f>
        <v>0</v>
      </c>
      <c r="AB41" s="26">
        <f>IF(Определители!I41="9",ROUND((C41+E41)*(100-Начисления!M41/100)*('Форма 4'!C370/100),2),0)</f>
        <v>0</v>
      </c>
      <c r="AC41" s="26">
        <f>IF(Определители!I41="9",ROUND(B41*Начисления!M41/100,2),0)</f>
        <v>0</v>
      </c>
      <c r="AD41" s="26">
        <f>IF(Определители!I41="9",ROUND(B41*(100-Начисления!M41)/100,2),0)</f>
        <v>0</v>
      </c>
    </row>
    <row r="42" spans="1:30" ht="10.5">
      <c r="A42" s="24" t="str">
        <f>'Форма 4'!A374</f>
        <v>37.</v>
      </c>
      <c r="B42" s="24">
        <f t="shared" si="0"/>
        <v>127</v>
      </c>
      <c r="C42" s="24">
        <f>ROUND('Форма 4'!C374*'Базовые цены за единицу'!C42,2)</f>
        <v>0</v>
      </c>
      <c r="D42" s="24">
        <f>ROUND('Форма 4'!C374*'Базовые цены за единицу'!D42,2)</f>
        <v>0</v>
      </c>
      <c r="E42" s="24">
        <f>ROUND('Форма 4'!C374*'Базовые цены за единицу'!E42,2)</f>
        <v>0</v>
      </c>
      <c r="F42" s="24">
        <f>ROUND('Форма 4'!C374*'Базовые цены за единицу'!F42,2)</f>
        <v>127</v>
      </c>
      <c r="G42" s="24">
        <f>ROUND('Форма 4'!C374*'Базовые цены за единицу'!G42,2)</f>
        <v>122.4</v>
      </c>
      <c r="H42" s="24">
        <f>ROUND('Форма 4'!C374*'Базовые цены за единицу'!H42,2)</f>
        <v>0</v>
      </c>
      <c r="I42" s="25">
        <f>ОКРУГЛВСЕ('Форма 4'!C374*'Базовые цены за единицу'!I42,8)</f>
        <v>0</v>
      </c>
      <c r="J42" s="25">
        <f>ОКРУГЛВСЕ('Форма 4'!C374*'Базовые цены за единицу'!J42,8)</f>
        <v>0</v>
      </c>
      <c r="K42" s="25">
        <f>ОКРУГЛВСЕ('Форма 4'!C374*'Базовые цены за единицу'!K42,8)</f>
        <v>0</v>
      </c>
      <c r="L42" s="24">
        <f>ROUND('Форма 4'!C374*'Базовые цены за единицу'!L42,2)</f>
        <v>14</v>
      </c>
      <c r="M42" s="24">
        <f>ROUND('Форма 4'!C374*'Базовые цены за единицу'!M42,2)</f>
        <v>0</v>
      </c>
      <c r="N42" s="24">
        <f>ROUND((C42+E42)*'Форма 4'!C376/100,2)</f>
        <v>0</v>
      </c>
      <c r="O42" s="24">
        <f>ROUND((C42+E42)*'Форма 4'!C379/100,2)</f>
        <v>0</v>
      </c>
      <c r="P42" s="24">
        <f>ROUND('Форма 4'!C374*'Базовые цены за единицу'!P42,2)</f>
        <v>0</v>
      </c>
      <c r="Q42" s="24">
        <f>ROUND('Форма 4'!C374*'Базовые цены за единицу'!Q42,2)</f>
        <v>0</v>
      </c>
      <c r="R42" s="24">
        <f>ROUND('Форма 4'!C374*'Базовые цены за единицу'!R42,2)</f>
        <v>0</v>
      </c>
      <c r="S42" s="24">
        <f>ROUND('Форма 4'!C374*'Базовые цены за единицу'!S42,2)</f>
        <v>0</v>
      </c>
      <c r="T42" s="24">
        <f>ROUND('Форма 4'!C374*'Базовые цены за единицу'!T42,2)</f>
        <v>0</v>
      </c>
      <c r="U42" s="24">
        <f>ROUND('Форма 4'!C374*'Базовые цены за единицу'!U42,2)</f>
        <v>0</v>
      </c>
      <c r="V42" s="24">
        <f>ROUND('Форма 4'!C374*'Базовые цены за единицу'!V42,2)</f>
        <v>0</v>
      </c>
      <c r="X42" s="26">
        <f>ROUND('Форма 4'!C374*'Базовые цены за единицу'!X42,2)</f>
        <v>0</v>
      </c>
      <c r="Y42" s="26">
        <f>IF(Определители!I42="9",ROUND((C42+E42)*(Начисления!M42/100)*('Форма 4'!C376/100),2),0)</f>
        <v>0</v>
      </c>
      <c r="Z42" s="26">
        <f>IF(Определители!I42="9",ROUND((C42+E42)*(100-Начисления!M42/100)*('Форма 4'!C376/100),2),0)</f>
        <v>0</v>
      </c>
      <c r="AA42" s="26">
        <f>IF(Определители!I42="9",ROUND((C42+E42)*(Начисления!M42/100)*('Форма 4'!C379/100),2),0)</f>
        <v>0</v>
      </c>
      <c r="AB42" s="26">
        <f>IF(Определители!I42="9",ROUND((C42+E42)*(100-Начисления!M42/100)*('Форма 4'!C379/100),2),0)</f>
        <v>0</v>
      </c>
      <c r="AC42" s="26">
        <f>IF(Определители!I42="9",ROUND(B42*Начисления!M42/100,2),0)</f>
        <v>0</v>
      </c>
      <c r="AD42" s="26">
        <f>IF(Определители!I42="9",ROUND(B42*(100-Начисления!M42)/100,2),0)</f>
        <v>0</v>
      </c>
    </row>
    <row r="43" spans="1:30" ht="10.5">
      <c r="A43" s="24" t="str">
        <f>'Форма 4'!A385</f>
        <v>38.</v>
      </c>
      <c r="B43" s="24">
        <f t="shared" si="0"/>
        <v>26.05</v>
      </c>
      <c r="C43" s="24">
        <f>ROUND('Форма 4'!C385*'Базовые цены за единицу'!C43,2)</f>
        <v>7.46</v>
      </c>
      <c r="D43" s="24">
        <f>ROUND('Форма 4'!C385*'Базовые цены за единицу'!D43,2)</f>
        <v>1.06</v>
      </c>
      <c r="E43" s="24">
        <f>ROUND('Форма 4'!C385*'Базовые цены за единицу'!E43,2)</f>
        <v>0.01</v>
      </c>
      <c r="F43" s="24">
        <f>ROUND('Форма 4'!C385*'Базовые цены за единицу'!F43,2)</f>
        <v>17.53</v>
      </c>
      <c r="G43" s="24">
        <f>ROUND('Форма 4'!C385*'Базовые цены за единицу'!G43,2)</f>
        <v>0</v>
      </c>
      <c r="H43" s="24">
        <f>ROUND('Форма 4'!C385*'Базовые цены за единицу'!H43,2)</f>
        <v>0</v>
      </c>
      <c r="I43" s="25">
        <f>ОКРУГЛВСЕ('Форма 4'!C385*'Базовые цены за единицу'!I43,8)</f>
        <v>0.512946</v>
      </c>
      <c r="J43" s="25">
        <f>ОКРУГЛВСЕ('Форма 4'!C385*'Базовые цены за единицу'!J43,8)</f>
        <v>0</v>
      </c>
      <c r="K43" s="25">
        <f>ОКРУГЛВСЕ('Форма 4'!C385*'Базовые цены за единицу'!K43,8)</f>
        <v>0.00105</v>
      </c>
      <c r="L43" s="24">
        <f>ROUND('Форма 4'!C385*'Базовые цены за единицу'!L43,2)</f>
        <v>0</v>
      </c>
      <c r="M43" s="24">
        <f>ROUND('Форма 4'!C385*'Базовые цены за единицу'!M43,2)</f>
        <v>0</v>
      </c>
      <c r="N43" s="24">
        <f>ROUND((C43+E43)*'Форма 4'!C388/100,2)</f>
        <v>6.05</v>
      </c>
      <c r="O43" s="24">
        <f>ROUND((C43+E43)*'Форма 4'!C391/100,2)</f>
        <v>4.48</v>
      </c>
      <c r="P43" s="24">
        <f>ROUND('Форма 4'!C385*'Базовые цены за единицу'!P43,2)</f>
        <v>6.04</v>
      </c>
      <c r="Q43" s="24">
        <f>ROUND('Форма 4'!C385*'Базовые цены за единицу'!Q43,2)</f>
        <v>0.01</v>
      </c>
      <c r="R43" s="24">
        <f>ROUND('Форма 4'!C385*'Базовые цены за единицу'!R43,2)</f>
        <v>4.48</v>
      </c>
      <c r="S43" s="24">
        <f>ROUND('Форма 4'!C385*'Базовые цены за единицу'!S43,2)</f>
        <v>0.01</v>
      </c>
      <c r="T43" s="24">
        <f>ROUND('Форма 4'!C385*'Базовые цены за единицу'!T43,2)</f>
        <v>0</v>
      </c>
      <c r="U43" s="24">
        <f>ROUND('Форма 4'!C385*'Базовые цены за единицу'!U43,2)</f>
        <v>0</v>
      </c>
      <c r="V43" s="24">
        <f>ROUND('Форма 4'!C385*'Базовые цены за единицу'!V43,2)</f>
        <v>0</v>
      </c>
      <c r="X43" s="26">
        <f>ROUND('Форма 4'!C385*'Базовые цены за единицу'!X43,2)</f>
        <v>0</v>
      </c>
      <c r="Y43" s="26">
        <f>IF(Определители!I43="9",ROUND((C43+E43)*(Начисления!M43/100)*('Форма 4'!C388/100),2),0)</f>
        <v>0</v>
      </c>
      <c r="Z43" s="26">
        <f>IF(Определители!I43="9",ROUND((C43+E43)*(100-Начисления!M43/100)*('Форма 4'!C388/100),2),0)</f>
        <v>0</v>
      </c>
      <c r="AA43" s="26">
        <f>IF(Определители!I43="9",ROUND((C43+E43)*(Начисления!M43/100)*('Форма 4'!C391/100),2),0)</f>
        <v>0</v>
      </c>
      <c r="AB43" s="26">
        <f>IF(Определители!I43="9",ROUND((C43+E43)*(100-Начисления!M43/100)*('Форма 4'!C391/100),2),0)</f>
        <v>0</v>
      </c>
      <c r="AC43" s="26">
        <f>IF(Определители!I43="9",ROUND(B43*Начисления!M43/100,2),0)</f>
        <v>0</v>
      </c>
      <c r="AD43" s="26">
        <f>IF(Определители!I43="9",ROUND(B43*(100-Начисления!M43)/100,2),0)</f>
        <v>0</v>
      </c>
    </row>
    <row r="44" spans="1:30" ht="10.5">
      <c r="A44" s="24" t="str">
        <f>'Форма 4'!A395</f>
        <v>39.</v>
      </c>
      <c r="B44" s="24">
        <f t="shared" si="0"/>
        <v>30.96</v>
      </c>
      <c r="C44" s="24">
        <f>ROUND('Форма 4'!C395*'Базовые цены за единицу'!C44,2)</f>
        <v>3.45</v>
      </c>
      <c r="D44" s="24">
        <f>ROUND('Форма 4'!C395*'Базовые цены за единицу'!D44,2)</f>
        <v>1.37</v>
      </c>
      <c r="E44" s="24">
        <f>ROUND('Форма 4'!C395*'Базовые цены за единицу'!E44,2)</f>
        <v>0.01</v>
      </c>
      <c r="F44" s="24">
        <f>ROUND('Форма 4'!C395*'Базовые цены за единицу'!F44,2)</f>
        <v>26.14</v>
      </c>
      <c r="G44" s="24">
        <f>ROUND('Форма 4'!C395*'Базовые цены за единицу'!G44,2)</f>
        <v>0</v>
      </c>
      <c r="H44" s="24">
        <f>ROUND('Форма 4'!C395*'Базовые цены за единицу'!H44,2)</f>
        <v>0</v>
      </c>
      <c r="I44" s="25">
        <f>ОКРУГЛВСЕ('Форма 4'!C395*'Базовые цены за единицу'!I44,8)</f>
        <v>0.278208</v>
      </c>
      <c r="J44" s="25">
        <f>ОКРУГЛВСЕ('Форма 4'!C395*'Базовые цены за единицу'!J44,8)</f>
        <v>0</v>
      </c>
      <c r="K44" s="25">
        <f>ОКРУГЛВСЕ('Форма 4'!C395*'Базовые цены за единицу'!K44,8)</f>
        <v>0.00105</v>
      </c>
      <c r="L44" s="24">
        <f>ROUND('Форма 4'!C395*'Базовые цены за единицу'!L44,2)</f>
        <v>0</v>
      </c>
      <c r="M44" s="24">
        <f>ROUND('Форма 4'!C395*'Базовые цены за единицу'!M44,2)</f>
        <v>0</v>
      </c>
      <c r="N44" s="24">
        <f>ROUND((C44+E44)*'Форма 4'!C398/100,2)</f>
        <v>2.8</v>
      </c>
      <c r="O44" s="24">
        <f>ROUND((C44+E44)*'Форма 4'!C401/100,2)</f>
        <v>2.08</v>
      </c>
      <c r="P44" s="24">
        <f>ROUND('Форма 4'!C395*'Базовые цены за единицу'!P44,2)</f>
        <v>2.79</v>
      </c>
      <c r="Q44" s="24">
        <f>ROUND('Форма 4'!C395*'Базовые цены за единицу'!Q44,2)</f>
        <v>0.01</v>
      </c>
      <c r="R44" s="24">
        <f>ROUND('Форма 4'!C395*'Базовые цены за единицу'!R44,2)</f>
        <v>2.07</v>
      </c>
      <c r="S44" s="24">
        <f>ROUND('Форма 4'!C395*'Базовые цены за единицу'!S44,2)</f>
        <v>0.01</v>
      </c>
      <c r="T44" s="24">
        <f>ROUND('Форма 4'!C395*'Базовые цены за единицу'!T44,2)</f>
        <v>0</v>
      </c>
      <c r="U44" s="24">
        <f>ROUND('Форма 4'!C395*'Базовые цены за единицу'!U44,2)</f>
        <v>0</v>
      </c>
      <c r="V44" s="24">
        <f>ROUND('Форма 4'!C395*'Базовые цены за единицу'!V44,2)</f>
        <v>0</v>
      </c>
      <c r="X44" s="26">
        <f>ROUND('Форма 4'!C395*'Базовые цены за единицу'!X44,2)</f>
        <v>0</v>
      </c>
      <c r="Y44" s="26">
        <f>IF(Определители!I44="9",ROUND((C44+E44)*(Начисления!M44/100)*('Форма 4'!C398/100),2),0)</f>
        <v>0</v>
      </c>
      <c r="Z44" s="26">
        <f>IF(Определители!I44="9",ROUND((C44+E44)*(100-Начисления!M44/100)*('Форма 4'!C398/100),2),0)</f>
        <v>0</v>
      </c>
      <c r="AA44" s="26">
        <f>IF(Определители!I44="9",ROUND((C44+E44)*(Начисления!M44/100)*('Форма 4'!C401/100),2),0)</f>
        <v>0</v>
      </c>
      <c r="AB44" s="26">
        <f>IF(Определители!I44="9",ROUND((C44+E44)*(100-Начисления!M44/100)*('Форма 4'!C401/100),2),0)</f>
        <v>0</v>
      </c>
      <c r="AC44" s="26">
        <f>IF(Определители!I44="9",ROUND(B44*Начисления!M44/100,2),0)</f>
        <v>0</v>
      </c>
      <c r="AD44" s="26">
        <f>IF(Определители!I44="9",ROUND(B44*(100-Начисления!M44)/100,2),0)</f>
        <v>0</v>
      </c>
    </row>
    <row r="45" spans="1:30" ht="10.5">
      <c r="A45" s="24" t="str">
        <f>'Форма 4'!A405</f>
        <v>40.</v>
      </c>
      <c r="B45" s="24">
        <f t="shared" si="0"/>
        <v>87.95</v>
      </c>
      <c r="C45" s="24">
        <f>ROUND('Форма 4'!C405*'Базовые цены за единицу'!C45,2)</f>
        <v>15.63</v>
      </c>
      <c r="D45" s="24">
        <f>ROUND('Форма 4'!C405*'Базовые цены за единицу'!D45,2)</f>
        <v>51.04</v>
      </c>
      <c r="E45" s="24">
        <f>ROUND('Форма 4'!C405*'Базовые цены за единицу'!E45,2)</f>
        <v>8.38</v>
      </c>
      <c r="F45" s="24">
        <f>ROUND('Форма 4'!C405*'Базовые цены за единицу'!F45,2)</f>
        <v>21.28</v>
      </c>
      <c r="G45" s="24">
        <f>ROUND('Форма 4'!C405*'Базовые цены за единицу'!G45,2)</f>
        <v>0</v>
      </c>
      <c r="H45" s="24">
        <f>ROUND('Форма 4'!C405*'Базовые цены за единицу'!H45,2)</f>
        <v>0</v>
      </c>
      <c r="I45" s="25">
        <f>ОКРУГЛВСЕ('Форма 4'!C405*'Базовые цены за единицу'!I45,8)</f>
        <v>1.34481</v>
      </c>
      <c r="J45" s="25">
        <f>ОКРУГЛВСЕ('Форма 4'!C405*'Базовые цены за единицу'!J45,8)</f>
        <v>0</v>
      </c>
      <c r="K45" s="25">
        <f>ОКРУГЛВСЕ('Форма 4'!C405*'Базовые цены за единицу'!K45,8)</f>
        <v>0.5685</v>
      </c>
      <c r="L45" s="24">
        <f>ROUND('Форма 4'!C405*'Базовые цены за единицу'!L45,2)</f>
        <v>0</v>
      </c>
      <c r="M45" s="24">
        <f>ROUND('Форма 4'!C405*'Базовые цены за единицу'!M45,2)</f>
        <v>0</v>
      </c>
      <c r="N45" s="24">
        <f>ROUND((C45+E45)*'Форма 4'!C408/100,2)</f>
        <v>19.45</v>
      </c>
      <c r="O45" s="24">
        <f>ROUND((C45+E45)*'Форма 4'!C411/100,2)</f>
        <v>17.29</v>
      </c>
      <c r="P45" s="24">
        <f>ROUND('Форма 4'!C405*'Базовые цены за единицу'!P45,2)</f>
        <v>12.66</v>
      </c>
      <c r="Q45" s="24">
        <f>ROUND('Форма 4'!C405*'Базовые цены за единицу'!Q45,2)</f>
        <v>6.79</v>
      </c>
      <c r="R45" s="24">
        <f>ROUND('Форма 4'!C405*'Базовые цены за единицу'!R45,2)</f>
        <v>11.25</v>
      </c>
      <c r="S45" s="24">
        <f>ROUND('Форма 4'!C405*'Базовые цены за единицу'!S45,2)</f>
        <v>6.03</v>
      </c>
      <c r="T45" s="24">
        <f>ROUND('Форма 4'!C405*'Базовые цены за единицу'!T45,2)</f>
        <v>0</v>
      </c>
      <c r="U45" s="24">
        <f>ROUND('Форма 4'!C405*'Базовые цены за единицу'!U45,2)</f>
        <v>0</v>
      </c>
      <c r="V45" s="24">
        <f>ROUND('Форма 4'!C405*'Базовые цены за единицу'!V45,2)</f>
        <v>0</v>
      </c>
      <c r="X45" s="26">
        <f>ROUND('Форма 4'!C405*'Базовые цены за единицу'!X45,2)</f>
        <v>0</v>
      </c>
      <c r="Y45" s="26">
        <f>IF(Определители!I45="9",ROUND((C45+E45)*(Начисления!M45/100)*('Форма 4'!C408/100),2),0)</f>
        <v>0</v>
      </c>
      <c r="Z45" s="26">
        <f>IF(Определители!I45="9",ROUND((C45+E45)*(100-Начисления!M45/100)*('Форма 4'!C408/100),2),0)</f>
        <v>0</v>
      </c>
      <c r="AA45" s="26">
        <f>IF(Определители!I45="9",ROUND((C45+E45)*(Начисления!M45/100)*('Форма 4'!C411/100),2),0)</f>
        <v>0</v>
      </c>
      <c r="AB45" s="26">
        <f>IF(Определители!I45="9",ROUND((C45+E45)*(100-Начисления!M45/100)*('Форма 4'!C411/100),2),0)</f>
        <v>0</v>
      </c>
      <c r="AC45" s="26">
        <f>IF(Определители!I45="9",ROUND(B45*Начисления!M45/100,2),0)</f>
        <v>0</v>
      </c>
      <c r="AD45" s="26">
        <f>IF(Определители!I45="9",ROUND(B45*(100-Начисления!M45)/100,2),0)</f>
        <v>0</v>
      </c>
    </row>
    <row r="46" spans="1:30" ht="10.5">
      <c r="A46" s="24" t="str">
        <f>'Форма 4'!A415</f>
        <v>41.</v>
      </c>
      <c r="B46" s="24">
        <f t="shared" si="0"/>
        <v>521</v>
      </c>
      <c r="C46" s="24">
        <f>ROUND('Форма 4'!C415*'Базовые цены за единицу'!C46,2)</f>
        <v>0</v>
      </c>
      <c r="D46" s="24">
        <f>ROUND('Форма 4'!C415*'Базовые цены за единицу'!D46,2)</f>
        <v>0</v>
      </c>
      <c r="E46" s="24">
        <f>ROUND('Форма 4'!C415*'Базовые цены за единицу'!E46,2)</f>
        <v>0</v>
      </c>
      <c r="F46" s="24">
        <f>ROUND('Форма 4'!C415*'Базовые цены за единицу'!F46,2)</f>
        <v>521</v>
      </c>
      <c r="G46" s="24">
        <f>ROUND('Форма 4'!C415*'Базовые цены за единицу'!G46,2)</f>
        <v>504.5</v>
      </c>
      <c r="H46" s="24">
        <f>ROUND('Форма 4'!C415*'Базовые цены за единицу'!H46,2)</f>
        <v>0</v>
      </c>
      <c r="I46" s="25">
        <f>ОКРУГЛВСЕ('Форма 4'!C415*'Базовые цены за единицу'!I46,8)</f>
        <v>0</v>
      </c>
      <c r="J46" s="25">
        <f>ОКРУГЛВСЕ('Форма 4'!C415*'Базовые цены за единицу'!J46,8)</f>
        <v>0</v>
      </c>
      <c r="K46" s="25">
        <f>ОКРУГЛВСЕ('Форма 4'!C415*'Базовые цены за единицу'!K46,8)</f>
        <v>0</v>
      </c>
      <c r="L46" s="24">
        <f>ROUND('Форма 4'!C415*'Базовые цены за единицу'!L46,2)</f>
        <v>0.35</v>
      </c>
      <c r="M46" s="24">
        <f>ROUND('Форма 4'!C415*'Базовые цены за единицу'!M46,2)</f>
        <v>0</v>
      </c>
      <c r="N46" s="24">
        <f>ROUND((C46+E46)*'Форма 4'!C417/100,2)</f>
        <v>0</v>
      </c>
      <c r="O46" s="24">
        <f>ROUND((C46+E46)*'Форма 4'!C420/100,2)</f>
        <v>0</v>
      </c>
      <c r="P46" s="24">
        <f>ROUND('Форма 4'!C415*'Базовые цены за единицу'!P46,2)</f>
        <v>0</v>
      </c>
      <c r="Q46" s="24">
        <f>ROUND('Форма 4'!C415*'Базовые цены за единицу'!Q46,2)</f>
        <v>0</v>
      </c>
      <c r="R46" s="24">
        <f>ROUND('Форма 4'!C415*'Базовые цены за единицу'!R46,2)</f>
        <v>0</v>
      </c>
      <c r="S46" s="24">
        <f>ROUND('Форма 4'!C415*'Базовые цены за единицу'!S46,2)</f>
        <v>0</v>
      </c>
      <c r="T46" s="24">
        <f>ROUND('Форма 4'!C415*'Базовые цены за единицу'!T46,2)</f>
        <v>0</v>
      </c>
      <c r="U46" s="24">
        <f>ROUND('Форма 4'!C415*'Базовые цены за единицу'!U46,2)</f>
        <v>0</v>
      </c>
      <c r="V46" s="24">
        <f>ROUND('Форма 4'!C415*'Базовые цены за единицу'!V46,2)</f>
        <v>0</v>
      </c>
      <c r="X46" s="26">
        <f>ROUND('Форма 4'!C415*'Базовые цены за единицу'!X46,2)</f>
        <v>0</v>
      </c>
      <c r="Y46" s="26">
        <f>IF(Определители!I46="9",ROUND((C46+E46)*(Начисления!M46/100)*('Форма 4'!C417/100),2),0)</f>
        <v>0</v>
      </c>
      <c r="Z46" s="26">
        <f>IF(Определители!I46="9",ROUND((C46+E46)*(100-Начисления!M46/100)*('Форма 4'!C417/100),2),0)</f>
        <v>0</v>
      </c>
      <c r="AA46" s="26">
        <f>IF(Определители!I46="9",ROUND((C46+E46)*(Начисления!M46/100)*('Форма 4'!C420/100),2),0)</f>
        <v>0</v>
      </c>
      <c r="AB46" s="26">
        <f>IF(Определители!I46="9",ROUND((C46+E46)*(100-Начисления!M46/100)*('Форма 4'!C420/100),2),0)</f>
        <v>0</v>
      </c>
      <c r="AC46" s="26">
        <f>IF(Определители!I46="9",ROUND(B46*Начисления!M46/100,2),0)</f>
        <v>0</v>
      </c>
      <c r="AD46" s="26">
        <f>IF(Определители!I46="9",ROUND(B46*(100-Начисления!M46)/100,2),0)</f>
        <v>0</v>
      </c>
    </row>
    <row r="47" spans="1:30" ht="10.5">
      <c r="A47" s="24" t="str">
        <f>'Форма 4'!A424</f>
        <v>42.</v>
      </c>
      <c r="B47" s="24">
        <f t="shared" si="0"/>
        <v>47.17</v>
      </c>
      <c r="C47" s="24">
        <f>ROUND('Форма 4'!C424*'Базовые цены за единицу'!C47,2)</f>
        <v>47.17</v>
      </c>
      <c r="D47" s="24">
        <f>ROUND('Форма 4'!C424*'Базовые цены за единицу'!D47,2)</f>
        <v>0</v>
      </c>
      <c r="E47" s="24">
        <f>ROUND('Форма 4'!C424*'Базовые цены за единицу'!E47,2)</f>
        <v>0</v>
      </c>
      <c r="F47" s="24">
        <f>ROUND('Форма 4'!C424*'Базовые цены за единицу'!F47,2)</f>
        <v>0</v>
      </c>
      <c r="G47" s="24">
        <f>ROUND('Форма 4'!C424*'Базовые цены за единицу'!G47,2)</f>
        <v>0</v>
      </c>
      <c r="H47" s="24">
        <f>ROUND('Форма 4'!C424*'Базовые цены за единицу'!H47,2)</f>
        <v>0</v>
      </c>
      <c r="I47" s="25">
        <f>ОКРУГЛВСЕ('Форма 4'!C424*'Базовые цены за единицу'!I47,8)</f>
        <v>5.14368</v>
      </c>
      <c r="J47" s="25">
        <f>ОКРУГЛВСЕ('Форма 4'!C424*'Базовые цены за единицу'!J47,8)</f>
        <v>0</v>
      </c>
      <c r="K47" s="25">
        <f>ОКРУГЛВСЕ('Форма 4'!C424*'Базовые цены за единицу'!K47,8)</f>
        <v>0</v>
      </c>
      <c r="L47" s="24">
        <f>ROUND('Форма 4'!C424*'Базовые цены за единицу'!L47,2)</f>
        <v>0</v>
      </c>
      <c r="M47" s="24">
        <f>ROUND('Форма 4'!C424*'Базовые цены за единицу'!M47,2)</f>
        <v>0</v>
      </c>
      <c r="N47" s="24">
        <f>ROUND((C47+E47)*'Форма 4'!C426/100,2)</f>
        <v>36.79</v>
      </c>
      <c r="O47" s="24">
        <f>ROUND((C47+E47)*'Форма 4'!C429/100,2)</f>
        <v>23.59</v>
      </c>
      <c r="P47" s="24">
        <f>ROUND('Форма 4'!C424*'Базовые цены за единицу'!P47,2)</f>
        <v>36.79</v>
      </c>
      <c r="Q47" s="24">
        <f>ROUND('Форма 4'!C424*'Базовые цены за единицу'!Q47,2)</f>
        <v>0</v>
      </c>
      <c r="R47" s="24">
        <f>ROUND('Форма 4'!C424*'Базовые цены за единицу'!R47,2)</f>
        <v>23.58</v>
      </c>
      <c r="S47" s="24">
        <f>ROUND('Форма 4'!C424*'Базовые цены за единицу'!S47,2)</f>
        <v>0</v>
      </c>
      <c r="T47" s="24">
        <f>ROUND('Форма 4'!C424*'Базовые цены за единицу'!T47,2)</f>
        <v>0</v>
      </c>
      <c r="U47" s="24">
        <f>ROUND('Форма 4'!C424*'Базовые цены за единицу'!U47,2)</f>
        <v>0</v>
      </c>
      <c r="V47" s="24">
        <f>ROUND('Форма 4'!C424*'Базовые цены за единицу'!V47,2)</f>
        <v>0</v>
      </c>
      <c r="X47" s="26">
        <f>ROUND('Форма 4'!C424*'Базовые цены за единицу'!X47,2)</f>
        <v>0</v>
      </c>
      <c r="Y47" s="26">
        <f>IF(Определители!I47="9",ROUND((C47+E47)*(Начисления!M47/100)*('Форма 4'!C426/100),2),0)</f>
        <v>0</v>
      </c>
      <c r="Z47" s="26">
        <f>IF(Определители!I47="9",ROUND((C47+E47)*(100-Начисления!M47/100)*('Форма 4'!C426/100),2),0)</f>
        <v>0</v>
      </c>
      <c r="AA47" s="26">
        <f>IF(Определители!I47="9",ROUND((C47+E47)*(Начисления!M47/100)*('Форма 4'!C429/100),2),0)</f>
        <v>0</v>
      </c>
      <c r="AB47" s="26">
        <f>IF(Определители!I47="9",ROUND((C47+E47)*(100-Начисления!M47/100)*('Форма 4'!C429/100),2),0)</f>
        <v>0</v>
      </c>
      <c r="AC47" s="26">
        <f>IF(Определители!I47="9",ROUND(B47*Начисления!M47/100,2),0)</f>
        <v>0</v>
      </c>
      <c r="AD47" s="26">
        <f>IF(Определители!I47="9",ROUND(B47*(100-Начисления!M47)/100,2),0)</f>
        <v>0</v>
      </c>
    </row>
    <row r="48" spans="1:30" ht="10.5">
      <c r="A48" s="24" t="str">
        <f>'Форма 4'!A433</f>
        <v>43.</v>
      </c>
      <c r="B48" s="24">
        <f t="shared" si="0"/>
        <v>2570.26</v>
      </c>
      <c r="C48" s="24">
        <f>ROUND('Форма 4'!C433*'Базовые цены за единицу'!C48,2)</f>
        <v>158.37</v>
      </c>
      <c r="D48" s="24">
        <f>ROUND('Форма 4'!C433*'Базовые цены за единицу'!D48,2)</f>
        <v>97.01</v>
      </c>
      <c r="E48" s="24">
        <f>ROUND('Форма 4'!C433*'Базовые цены за единицу'!E48,2)</f>
        <v>0</v>
      </c>
      <c r="F48" s="24">
        <f>ROUND('Форма 4'!C433*'Базовые цены за единицу'!F48,2)</f>
        <v>2314.88</v>
      </c>
      <c r="G48" s="24">
        <f>ROUND('Форма 4'!C433*'Базовые цены за единицу'!G48,2)</f>
        <v>0</v>
      </c>
      <c r="H48" s="24">
        <f>ROUND('Форма 4'!C433*'Базовые цены за единицу'!H48,2)</f>
        <v>0</v>
      </c>
      <c r="I48" s="25">
        <f>ОКРУГЛВСЕ('Форма 4'!C433*'Базовые цены за единицу'!I48,8)</f>
        <v>12.62976</v>
      </c>
      <c r="J48" s="25">
        <f>ОКРУГЛВСЕ('Форма 4'!C433*'Базовые цены за единицу'!J48,8)</f>
        <v>0</v>
      </c>
      <c r="K48" s="25">
        <f>ОКРУГЛВСЕ('Форма 4'!C433*'Базовые цены за единицу'!K48,8)</f>
        <v>0</v>
      </c>
      <c r="L48" s="24">
        <f>ROUND('Форма 4'!C433*'Базовые цены за единицу'!L48,2)</f>
        <v>0</v>
      </c>
      <c r="M48" s="24">
        <f>ROUND('Форма 4'!C433*'Базовые цены за единицу'!M48,2)</f>
        <v>0</v>
      </c>
      <c r="N48" s="24">
        <f>ROUND((C48+E48)*'Форма 4'!C436/100,2)</f>
        <v>142.53</v>
      </c>
      <c r="O48" s="24">
        <f>ROUND((C48+E48)*'Форма 4'!C439/100,2)</f>
        <v>95.02</v>
      </c>
      <c r="P48" s="24">
        <f>ROUND('Форма 4'!C433*'Базовые цены за единицу'!P48,2)</f>
        <v>142.53</v>
      </c>
      <c r="Q48" s="24">
        <f>ROUND('Форма 4'!C433*'Базовые цены за единицу'!Q48,2)</f>
        <v>0</v>
      </c>
      <c r="R48" s="24">
        <f>ROUND('Форма 4'!C433*'Базовые цены за единицу'!R48,2)</f>
        <v>95.03</v>
      </c>
      <c r="S48" s="24">
        <f>ROUND('Форма 4'!C433*'Базовые цены за единицу'!S48,2)</f>
        <v>0</v>
      </c>
      <c r="T48" s="24">
        <f>ROUND('Форма 4'!C433*'Базовые цены за единицу'!T48,2)</f>
        <v>0</v>
      </c>
      <c r="U48" s="24">
        <f>ROUND('Форма 4'!C433*'Базовые цены за единицу'!U48,2)</f>
        <v>0</v>
      </c>
      <c r="V48" s="24">
        <f>ROUND('Форма 4'!C433*'Базовые цены за единицу'!V48,2)</f>
        <v>0</v>
      </c>
      <c r="X48" s="26">
        <f>ROUND('Форма 4'!C433*'Базовые цены за единицу'!X48,2)</f>
        <v>0</v>
      </c>
      <c r="Y48" s="26">
        <f>IF(Определители!I48="9",ROUND((C48+E48)*(Начисления!M48/100)*('Форма 4'!C436/100),2),0)</f>
        <v>0</v>
      </c>
      <c r="Z48" s="26">
        <f>IF(Определители!I48="9",ROUND((C48+E48)*(100-Начисления!M48/100)*('Форма 4'!C436/100),2),0)</f>
        <v>0</v>
      </c>
      <c r="AA48" s="26">
        <f>IF(Определители!I48="9",ROUND((C48+E48)*(Начисления!M48/100)*('Форма 4'!C439/100),2),0)</f>
        <v>0</v>
      </c>
      <c r="AB48" s="26">
        <f>IF(Определители!I48="9",ROUND((C48+E48)*(100-Начисления!M48/100)*('Форма 4'!C439/100),2),0)</f>
        <v>0</v>
      </c>
      <c r="AC48" s="26">
        <f>IF(Определители!I48="9",ROUND(B48*Начисления!M48/100,2),0)</f>
        <v>0</v>
      </c>
      <c r="AD48" s="26">
        <f>IF(Определители!I48="9",ROUND(B48*(100-Начисления!M48)/100,2),0)</f>
        <v>0</v>
      </c>
    </row>
    <row r="49" spans="1:30" ht="10.5">
      <c r="A49" s="24" t="str">
        <f>'Форма 4'!A443</f>
        <v>44.</v>
      </c>
      <c r="B49" s="24">
        <f t="shared" si="0"/>
        <v>19.84</v>
      </c>
      <c r="C49" s="24">
        <f>ROUND('Форма 4'!C443*'Базовые цены за единицу'!C49,2)</f>
        <v>0</v>
      </c>
      <c r="D49" s="24">
        <f>ROUND('Форма 4'!C443*'Базовые цены за единицу'!D49,2)</f>
        <v>0</v>
      </c>
      <c r="E49" s="24">
        <f>ROUND('Форма 4'!C443*'Базовые цены за единицу'!E49,2)</f>
        <v>0</v>
      </c>
      <c r="F49" s="24">
        <f>ROUND('Форма 4'!C443*'Базовые цены за единицу'!F49,2)</f>
        <v>19.84</v>
      </c>
      <c r="G49" s="24">
        <f>ROUND('Форма 4'!C443*'Базовые цены за единицу'!G49,2)</f>
        <v>19.24</v>
      </c>
      <c r="H49" s="24">
        <f>ROUND('Форма 4'!C443*'Базовые цены за единицу'!H49,2)</f>
        <v>0</v>
      </c>
      <c r="I49" s="25">
        <f>ОКРУГЛВСЕ('Форма 4'!C443*'Базовые цены за единицу'!I49,8)</f>
        <v>0</v>
      </c>
      <c r="J49" s="25">
        <f>ОКРУГЛВСЕ('Форма 4'!C443*'Базовые цены за единицу'!J49,8)</f>
        <v>0</v>
      </c>
      <c r="K49" s="25">
        <f>ОКРУГЛВСЕ('Форма 4'!C443*'Базовые цены за единицу'!K49,8)</f>
        <v>0</v>
      </c>
      <c r="L49" s="24">
        <f>ROUND('Форма 4'!C443*'Базовые цены за единицу'!L49,2)</f>
        <v>0.06</v>
      </c>
      <c r="M49" s="24">
        <f>ROUND('Форма 4'!C443*'Базовые цены за единицу'!M49,2)</f>
        <v>0</v>
      </c>
      <c r="N49" s="24">
        <f>ROUND((C49+E49)*'Форма 4'!C445/100,2)</f>
        <v>0</v>
      </c>
      <c r="O49" s="24">
        <f>ROUND((C49+E49)*'Форма 4'!C448/100,2)</f>
        <v>0</v>
      </c>
      <c r="P49" s="24">
        <f>ROUND('Форма 4'!C443*'Базовые цены за единицу'!P49,2)</f>
        <v>0</v>
      </c>
      <c r="Q49" s="24">
        <f>ROUND('Форма 4'!C443*'Базовые цены за единицу'!Q49,2)</f>
        <v>0</v>
      </c>
      <c r="R49" s="24">
        <f>ROUND('Форма 4'!C443*'Базовые цены за единицу'!R49,2)</f>
        <v>0</v>
      </c>
      <c r="S49" s="24">
        <f>ROUND('Форма 4'!C443*'Базовые цены за единицу'!S49,2)</f>
        <v>0</v>
      </c>
      <c r="T49" s="24">
        <f>ROUND('Форма 4'!C443*'Базовые цены за единицу'!T49,2)</f>
        <v>0</v>
      </c>
      <c r="U49" s="24">
        <f>ROUND('Форма 4'!C443*'Базовые цены за единицу'!U49,2)</f>
        <v>0</v>
      </c>
      <c r="V49" s="24">
        <f>ROUND('Форма 4'!C443*'Базовые цены за единицу'!V49,2)</f>
        <v>0</v>
      </c>
      <c r="X49" s="26">
        <f>ROUND('Форма 4'!C443*'Базовые цены за единицу'!X49,2)</f>
        <v>0</v>
      </c>
      <c r="Y49" s="26">
        <f>IF(Определители!I49="9",ROUND((C49+E49)*(Начисления!M49/100)*('Форма 4'!C445/100),2),0)</f>
        <v>0</v>
      </c>
      <c r="Z49" s="26">
        <f>IF(Определители!I49="9",ROUND((C49+E49)*(100-Начисления!M49/100)*('Форма 4'!C445/100),2),0)</f>
        <v>0</v>
      </c>
      <c r="AA49" s="26">
        <f>IF(Определители!I49="9",ROUND((C49+E49)*(Начисления!M49/100)*('Форма 4'!C448/100),2),0)</f>
        <v>0</v>
      </c>
      <c r="AB49" s="26">
        <f>IF(Определители!I49="9",ROUND((C49+E49)*(100-Начисления!M49/100)*('Форма 4'!C448/100),2),0)</f>
        <v>0</v>
      </c>
      <c r="AC49" s="26">
        <f>IF(Определители!I49="9",ROUND(B49*Начисления!M49/100,2),0)</f>
        <v>0</v>
      </c>
      <c r="AD49" s="26">
        <f>IF(Определители!I49="9",ROUND(B49*(100-Начисления!M49)/100,2),0)</f>
        <v>0</v>
      </c>
    </row>
    <row r="50" spans="1:30" ht="10.5">
      <c r="A50" s="24" t="str">
        <f>'Форма 4'!A452</f>
        <v>45.</v>
      </c>
      <c r="B50" s="24">
        <f t="shared" si="0"/>
        <v>585.02</v>
      </c>
      <c r="C50" s="24">
        <f>ROUND('Форма 4'!C452*'Базовые цены за единицу'!C50,2)</f>
        <v>0</v>
      </c>
      <c r="D50" s="24">
        <f>ROUND('Форма 4'!C452*'Базовые цены за единицу'!D50,2)</f>
        <v>0</v>
      </c>
      <c r="E50" s="24">
        <f>ROUND('Форма 4'!C452*'Базовые цены за единицу'!E50,2)</f>
        <v>0</v>
      </c>
      <c r="F50" s="24">
        <f>ROUND('Форма 4'!C452*'Базовые цены за единицу'!F50,2)</f>
        <v>585.02</v>
      </c>
      <c r="G50" s="24">
        <f>ROUND('Форма 4'!C452*'Базовые цены за единицу'!G50,2)</f>
        <v>567.34</v>
      </c>
      <c r="H50" s="24">
        <f>ROUND('Форма 4'!C452*'Базовые цены за единицу'!H50,2)</f>
        <v>0</v>
      </c>
      <c r="I50" s="25">
        <f>ОКРУГЛВСЕ('Форма 4'!C452*'Базовые цены за единицу'!I50,8)</f>
        <v>0</v>
      </c>
      <c r="J50" s="25">
        <f>ОКРУГЛВСЕ('Форма 4'!C452*'Базовые цены за единицу'!J50,8)</f>
        <v>0</v>
      </c>
      <c r="K50" s="25">
        <f>ОКРУГЛВСЕ('Форма 4'!C452*'Базовые цены за единицу'!K50,8)</f>
        <v>0</v>
      </c>
      <c r="L50" s="24">
        <f>ROUND('Форма 4'!C452*'Базовые цены за единицу'!L50,2)</f>
        <v>2.11</v>
      </c>
      <c r="M50" s="24">
        <f>ROUND('Форма 4'!C452*'Базовые цены за единицу'!M50,2)</f>
        <v>0</v>
      </c>
      <c r="N50" s="24">
        <f>ROUND((C50+E50)*'Форма 4'!C454/100,2)</f>
        <v>0</v>
      </c>
      <c r="O50" s="24">
        <f>ROUND((C50+E50)*'Форма 4'!C457/100,2)</f>
        <v>0</v>
      </c>
      <c r="P50" s="24">
        <f>ROUND('Форма 4'!C452*'Базовые цены за единицу'!P50,2)</f>
        <v>0</v>
      </c>
      <c r="Q50" s="24">
        <f>ROUND('Форма 4'!C452*'Базовые цены за единицу'!Q50,2)</f>
        <v>0</v>
      </c>
      <c r="R50" s="24">
        <f>ROUND('Форма 4'!C452*'Базовые цены за единицу'!R50,2)</f>
        <v>0</v>
      </c>
      <c r="S50" s="24">
        <f>ROUND('Форма 4'!C452*'Базовые цены за единицу'!S50,2)</f>
        <v>0</v>
      </c>
      <c r="T50" s="24">
        <f>ROUND('Форма 4'!C452*'Базовые цены за единицу'!T50,2)</f>
        <v>0</v>
      </c>
      <c r="U50" s="24">
        <f>ROUND('Форма 4'!C452*'Базовые цены за единицу'!U50,2)</f>
        <v>0</v>
      </c>
      <c r="V50" s="24">
        <f>ROUND('Форма 4'!C452*'Базовые цены за единицу'!V50,2)</f>
        <v>0</v>
      </c>
      <c r="X50" s="26">
        <f>ROUND('Форма 4'!C452*'Базовые цены за единицу'!X50,2)</f>
        <v>0</v>
      </c>
      <c r="Y50" s="26">
        <f>IF(Определители!I50="9",ROUND((C50+E50)*(Начисления!M50/100)*('Форма 4'!C454/100),2),0)</f>
        <v>0</v>
      </c>
      <c r="Z50" s="26">
        <f>IF(Определители!I50="9",ROUND((C50+E50)*(100-Начисления!M50/100)*('Форма 4'!C454/100),2),0)</f>
        <v>0</v>
      </c>
      <c r="AA50" s="26">
        <f>IF(Определители!I50="9",ROUND((C50+E50)*(Начисления!M50/100)*('Форма 4'!C457/100),2),0)</f>
        <v>0</v>
      </c>
      <c r="AB50" s="26">
        <f>IF(Определители!I50="9",ROUND((C50+E50)*(100-Начисления!M50/100)*('Форма 4'!C457/100),2),0)</f>
        <v>0</v>
      </c>
      <c r="AC50" s="26">
        <f>IF(Определители!I50="9",ROUND(B50*Начисления!M50/100,2),0)</f>
        <v>0</v>
      </c>
      <c r="AD50" s="26">
        <f>IF(Определители!I50="9",ROUND(B50*(100-Начисления!M50)/100,2),0)</f>
        <v>0</v>
      </c>
    </row>
    <row r="51" spans="1:30" ht="10.5">
      <c r="A51" s="24" t="str">
        <f>'Форма 4'!A461</f>
        <v>46.</v>
      </c>
      <c r="B51" s="24">
        <f t="shared" si="0"/>
        <v>20.67</v>
      </c>
      <c r="C51" s="24">
        <f>ROUND('Форма 4'!C461*'Базовые цены за единицу'!C51,2)</f>
        <v>0</v>
      </c>
      <c r="D51" s="24">
        <f>ROUND('Форма 4'!C461*'Базовые цены за единицу'!D51,2)</f>
        <v>0</v>
      </c>
      <c r="E51" s="24">
        <f>ROUND('Форма 4'!C461*'Базовые цены за единицу'!E51,2)</f>
        <v>0</v>
      </c>
      <c r="F51" s="24">
        <f>ROUND('Форма 4'!C461*'Базовые цены за единицу'!F51,2)</f>
        <v>20.67</v>
      </c>
      <c r="G51" s="24">
        <f>ROUND('Форма 4'!C461*'Базовые цены за единицу'!G51,2)</f>
        <v>20.04</v>
      </c>
      <c r="H51" s="24">
        <f>ROUND('Форма 4'!C461*'Базовые цены за единицу'!H51,2)</f>
        <v>0</v>
      </c>
      <c r="I51" s="25">
        <f>ОКРУГЛВСЕ('Форма 4'!C461*'Базовые цены за единицу'!I51,8)</f>
        <v>0</v>
      </c>
      <c r="J51" s="25">
        <f>ОКРУГЛВСЕ('Форма 4'!C461*'Базовые цены за единицу'!J51,8)</f>
        <v>0</v>
      </c>
      <c r="K51" s="25">
        <f>ОКРУГЛВСЕ('Форма 4'!C461*'Базовые цены за единицу'!K51,8)</f>
        <v>0</v>
      </c>
      <c r="L51" s="24">
        <f>ROUND('Форма 4'!C461*'Базовые цены за единицу'!L51,2)</f>
        <v>0.08</v>
      </c>
      <c r="M51" s="24">
        <f>ROUND('Форма 4'!C461*'Базовые цены за единицу'!M51,2)</f>
        <v>0</v>
      </c>
      <c r="N51" s="24">
        <f>ROUND((C51+E51)*'Форма 4'!C463/100,2)</f>
        <v>0</v>
      </c>
      <c r="O51" s="24">
        <f>ROUND((C51+E51)*'Форма 4'!C466/100,2)</f>
        <v>0</v>
      </c>
      <c r="P51" s="24">
        <f>ROUND('Форма 4'!C461*'Базовые цены за единицу'!P51,2)</f>
        <v>0</v>
      </c>
      <c r="Q51" s="24">
        <f>ROUND('Форма 4'!C461*'Базовые цены за единицу'!Q51,2)</f>
        <v>0</v>
      </c>
      <c r="R51" s="24">
        <f>ROUND('Форма 4'!C461*'Базовые цены за единицу'!R51,2)</f>
        <v>0</v>
      </c>
      <c r="S51" s="24">
        <f>ROUND('Форма 4'!C461*'Базовые цены за единицу'!S51,2)</f>
        <v>0</v>
      </c>
      <c r="T51" s="24">
        <f>ROUND('Форма 4'!C461*'Базовые цены за единицу'!T51,2)</f>
        <v>0</v>
      </c>
      <c r="U51" s="24">
        <f>ROUND('Форма 4'!C461*'Базовые цены за единицу'!U51,2)</f>
        <v>0</v>
      </c>
      <c r="V51" s="24">
        <f>ROUND('Форма 4'!C461*'Базовые цены за единицу'!V51,2)</f>
        <v>0</v>
      </c>
      <c r="X51" s="26">
        <f>ROUND('Форма 4'!C461*'Базовые цены за единицу'!X51,2)</f>
        <v>0</v>
      </c>
      <c r="Y51" s="26">
        <f>IF(Определители!I51="9",ROUND((C51+E51)*(Начисления!M51/100)*('Форма 4'!C463/100),2),0)</f>
        <v>0</v>
      </c>
      <c r="Z51" s="26">
        <f>IF(Определители!I51="9",ROUND((C51+E51)*(100-Начисления!M51/100)*('Форма 4'!C463/100),2),0)</f>
        <v>0</v>
      </c>
      <c r="AA51" s="26">
        <f>IF(Определители!I51="9",ROUND((C51+E51)*(Начисления!M51/100)*('Форма 4'!C466/100),2),0)</f>
        <v>0</v>
      </c>
      <c r="AB51" s="26">
        <f>IF(Определители!I51="9",ROUND((C51+E51)*(100-Начисления!M51/100)*('Форма 4'!C466/100),2),0)</f>
        <v>0</v>
      </c>
      <c r="AC51" s="26">
        <f>IF(Определители!I51="9",ROUND(B51*Начисления!M51/100,2),0)</f>
        <v>0</v>
      </c>
      <c r="AD51" s="26">
        <f>IF(Определители!I51="9",ROUND(B51*(100-Начисления!M51)/100,2),0)</f>
        <v>0</v>
      </c>
    </row>
    <row r="52" spans="1:30" ht="10.5">
      <c r="A52" s="24" t="str">
        <f>'Форма 4'!A470</f>
        <v>47.</v>
      </c>
      <c r="B52" s="24">
        <f t="shared" si="0"/>
        <v>7.98</v>
      </c>
      <c r="C52" s="24">
        <f>ROUND('Форма 4'!C470*'Базовые цены за единицу'!C52,2)</f>
        <v>0</v>
      </c>
      <c r="D52" s="24">
        <f>ROUND('Форма 4'!C470*'Базовые цены за единицу'!D52,2)</f>
        <v>0</v>
      </c>
      <c r="E52" s="24">
        <f>ROUND('Форма 4'!C470*'Базовые цены за единицу'!E52,2)</f>
        <v>0</v>
      </c>
      <c r="F52" s="24">
        <f>ROUND('Форма 4'!C470*'Базовые цены за единицу'!F52,2)</f>
        <v>7.98</v>
      </c>
      <c r="G52" s="24">
        <f>ROUND('Форма 4'!C470*'Базовые цены за единицу'!G52,2)</f>
        <v>7.73</v>
      </c>
      <c r="H52" s="24">
        <f>ROUND('Форма 4'!C470*'Базовые цены за единицу'!H52,2)</f>
        <v>0</v>
      </c>
      <c r="I52" s="25">
        <f>ОКРУГЛВСЕ('Форма 4'!C470*'Базовые цены за единицу'!I52,8)</f>
        <v>0</v>
      </c>
      <c r="J52" s="25">
        <f>ОКРУГЛВСЕ('Форма 4'!C470*'Базовые цены за единицу'!J52,8)</f>
        <v>0</v>
      </c>
      <c r="K52" s="25">
        <f>ОКРУГЛВСЕ('Форма 4'!C470*'Базовые цены за единицу'!K52,8)</f>
        <v>0</v>
      </c>
      <c r="L52" s="24">
        <f>ROUND('Форма 4'!C470*'Базовые цены за единицу'!L52,2)</f>
        <v>0.03</v>
      </c>
      <c r="M52" s="24">
        <f>ROUND('Форма 4'!C470*'Базовые цены за единицу'!M52,2)</f>
        <v>0</v>
      </c>
      <c r="N52" s="24">
        <f>ROUND((C52+E52)*'Форма 4'!C472/100,2)</f>
        <v>0</v>
      </c>
      <c r="O52" s="24">
        <f>ROUND((C52+E52)*'Форма 4'!C475/100,2)</f>
        <v>0</v>
      </c>
      <c r="P52" s="24">
        <f>ROUND('Форма 4'!C470*'Базовые цены за единицу'!P52,2)</f>
        <v>0</v>
      </c>
      <c r="Q52" s="24">
        <f>ROUND('Форма 4'!C470*'Базовые цены за единицу'!Q52,2)</f>
        <v>0</v>
      </c>
      <c r="R52" s="24">
        <f>ROUND('Форма 4'!C470*'Базовые цены за единицу'!R52,2)</f>
        <v>0</v>
      </c>
      <c r="S52" s="24">
        <f>ROUND('Форма 4'!C470*'Базовые цены за единицу'!S52,2)</f>
        <v>0</v>
      </c>
      <c r="T52" s="24">
        <f>ROUND('Форма 4'!C470*'Базовые цены за единицу'!T52,2)</f>
        <v>0</v>
      </c>
      <c r="U52" s="24">
        <f>ROUND('Форма 4'!C470*'Базовые цены за единицу'!U52,2)</f>
        <v>0</v>
      </c>
      <c r="V52" s="24">
        <f>ROUND('Форма 4'!C470*'Базовые цены за единицу'!V52,2)</f>
        <v>0</v>
      </c>
      <c r="X52" s="26">
        <f>ROUND('Форма 4'!C470*'Базовые цены за единицу'!X52,2)</f>
        <v>0</v>
      </c>
      <c r="Y52" s="26">
        <f>IF(Определители!I52="9",ROUND((C52+E52)*(Начисления!M52/100)*('Форма 4'!C472/100),2),0)</f>
        <v>0</v>
      </c>
      <c r="Z52" s="26">
        <f>IF(Определители!I52="9",ROUND((C52+E52)*(100-Начисления!M52/100)*('Форма 4'!C472/100),2),0)</f>
        <v>0</v>
      </c>
      <c r="AA52" s="26">
        <f>IF(Определители!I52="9",ROUND((C52+E52)*(Начисления!M52/100)*('Форма 4'!C475/100),2),0)</f>
        <v>0</v>
      </c>
      <c r="AB52" s="26">
        <f>IF(Определители!I52="9",ROUND((C52+E52)*(100-Начисления!M52/100)*('Форма 4'!C475/100),2),0)</f>
        <v>0</v>
      </c>
      <c r="AC52" s="26">
        <f>IF(Определители!I52="9",ROUND(B52*Начисления!M52/100,2),0)</f>
        <v>0</v>
      </c>
      <c r="AD52" s="26">
        <f>IF(Определители!I52="9",ROUND(B52*(100-Начисления!M52)/100,2),0)</f>
        <v>0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U52"/>
  <sheetViews>
    <sheetView workbookViewId="0" topLeftCell="A1">
      <selection activeCell="A1" sqref="A1"/>
    </sheetView>
  </sheetViews>
  <sheetFormatPr defaultColWidth="9.140625" defaultRowHeight="10.5"/>
  <cols>
    <col min="1" max="1" width="4.7109375" style="25" customWidth="1"/>
    <col min="2" max="16384" width="9.140625" style="26" customWidth="1"/>
  </cols>
  <sheetData>
    <row r="1" spans="1:47" s="27" customFormat="1" ht="10.5">
      <c r="A1" s="28"/>
      <c r="B1" s="29" t="s">
        <v>237</v>
      </c>
      <c r="C1" s="29" t="s">
        <v>238</v>
      </c>
      <c r="D1" s="29" t="s">
        <v>239</v>
      </c>
      <c r="E1" s="29" t="s">
        <v>240</v>
      </c>
      <c r="F1" s="29" t="s">
        <v>241</v>
      </c>
      <c r="G1" s="29" t="s">
        <v>242</v>
      </c>
      <c r="H1" s="29" t="s">
        <v>243</v>
      </c>
      <c r="I1" s="29" t="s">
        <v>244</v>
      </c>
      <c r="J1" s="29" t="s">
        <v>245</v>
      </c>
      <c r="K1" s="29" t="s">
        <v>246</v>
      </c>
      <c r="L1" s="29" t="s">
        <v>247</v>
      </c>
      <c r="M1" s="29" t="s">
        <v>248</v>
      </c>
      <c r="N1" s="29" t="s">
        <v>249</v>
      </c>
      <c r="O1" s="29" t="s">
        <v>250</v>
      </c>
      <c r="P1" s="29" t="s">
        <v>251</v>
      </c>
      <c r="Q1" s="29" t="s">
        <v>252</v>
      </c>
      <c r="R1" s="29" t="s">
        <v>253</v>
      </c>
      <c r="S1" s="29" t="s">
        <v>254</v>
      </c>
      <c r="T1" s="29" t="s">
        <v>255</v>
      </c>
      <c r="U1" s="29" t="s">
        <v>256</v>
      </c>
      <c r="V1" s="29" t="s">
        <v>257</v>
      </c>
      <c r="W1" s="29" t="s">
        <v>258</v>
      </c>
      <c r="X1" s="29" t="s">
        <v>259</v>
      </c>
      <c r="Y1" s="29" t="s">
        <v>260</v>
      </c>
      <c r="Z1" s="29" t="s">
        <v>261</v>
      </c>
      <c r="AA1" s="29" t="s">
        <v>262</v>
      </c>
      <c r="AB1" s="29" t="s">
        <v>263</v>
      </c>
      <c r="AC1" s="29" t="s">
        <v>264</v>
      </c>
      <c r="AD1" s="29" t="s">
        <v>265</v>
      </c>
      <c r="AE1" s="29" t="s">
        <v>266</v>
      </c>
      <c r="AF1" s="29" t="s">
        <v>267</v>
      </c>
      <c r="AG1" s="29" t="s">
        <v>268</v>
      </c>
      <c r="AH1" s="29" t="s">
        <v>269</v>
      </c>
      <c r="AI1" s="29" t="s">
        <v>270</v>
      </c>
      <c r="AJ1" s="29" t="s">
        <v>271</v>
      </c>
      <c r="AK1" s="29" t="s">
        <v>272</v>
      </c>
      <c r="AL1" s="29" t="s">
        <v>273</v>
      </c>
      <c r="AM1" s="29" t="s">
        <v>274</v>
      </c>
      <c r="AN1" s="29" t="s">
        <v>275</v>
      </c>
      <c r="AO1" s="29" t="s">
        <v>276</v>
      </c>
      <c r="AP1" s="29" t="s">
        <v>277</v>
      </c>
      <c r="AQ1" s="29" t="s">
        <v>278</v>
      </c>
      <c r="AR1" s="29" t="s">
        <v>279</v>
      </c>
      <c r="AS1" s="29" t="s">
        <v>280</v>
      </c>
      <c r="AT1" s="29" t="s">
        <v>281</v>
      </c>
      <c r="AU1" s="29" t="s">
        <v>282</v>
      </c>
    </row>
    <row r="2" spans="1:10" ht="10.5">
      <c r="A2" s="60"/>
      <c r="B2" s="61"/>
      <c r="C2" s="61"/>
      <c r="D2" s="61"/>
      <c r="E2" s="61"/>
      <c r="F2" s="61"/>
      <c r="G2" s="61"/>
      <c r="H2" s="61"/>
      <c r="I2" s="61"/>
      <c r="J2" s="61"/>
    </row>
    <row r="3" spans="1:10" ht="10.5">
      <c r="A3" s="31"/>
      <c r="B3" s="62" t="s">
        <v>235</v>
      </c>
      <c r="C3" s="62"/>
      <c r="D3" s="62"/>
      <c r="E3" s="62"/>
      <c r="F3" s="62"/>
      <c r="G3" s="62"/>
      <c r="H3" s="62"/>
      <c r="I3" s="62"/>
      <c r="J3" s="62"/>
    </row>
    <row r="4" spans="1:10" ht="10.5">
      <c r="A4" s="31"/>
      <c r="B4" s="62" t="s">
        <v>236</v>
      </c>
      <c r="C4" s="62"/>
      <c r="D4" s="62"/>
      <c r="E4" s="62"/>
      <c r="F4" s="62"/>
      <c r="G4" s="62"/>
      <c r="H4" s="62"/>
      <c r="I4" s="62"/>
      <c r="J4" s="62"/>
    </row>
    <row r="5" spans="1:10" ht="10.5">
      <c r="A5" s="60"/>
      <c r="B5" s="61"/>
      <c r="C5" s="61"/>
      <c r="D5" s="61"/>
      <c r="E5" s="61"/>
      <c r="F5" s="61"/>
      <c r="G5" s="61"/>
      <c r="H5" s="61"/>
      <c r="I5" s="61"/>
      <c r="J5" s="61"/>
    </row>
    <row r="6" spans="1:47" ht="10.5">
      <c r="A6" s="30" t="str">
        <f>'Форма 4'!A29</f>
        <v>1.</v>
      </c>
      <c r="B6" s="25">
        <v>1</v>
      </c>
      <c r="C6" s="25">
        <v>1</v>
      </c>
      <c r="D6" s="25">
        <v>1.2</v>
      </c>
      <c r="E6" s="25">
        <v>1.2</v>
      </c>
      <c r="F6" s="25">
        <v>1.2</v>
      </c>
      <c r="G6" s="25">
        <v>1</v>
      </c>
      <c r="H6" s="25">
        <v>1</v>
      </c>
      <c r="I6" s="25">
        <v>1</v>
      </c>
      <c r="J6" s="25">
        <v>1</v>
      </c>
      <c r="K6" s="25">
        <v>0</v>
      </c>
      <c r="L6" s="25">
        <v>0</v>
      </c>
      <c r="M6" s="25">
        <v>100</v>
      </c>
      <c r="N6" s="25">
        <v>0</v>
      </c>
      <c r="O6" s="25">
        <v>0</v>
      </c>
      <c r="P6" s="25">
        <v>1</v>
      </c>
      <c r="Q6" s="25">
        <v>1</v>
      </c>
      <c r="R6" s="25">
        <v>0</v>
      </c>
      <c r="S6" s="25">
        <v>0</v>
      </c>
      <c r="T6" s="25">
        <v>1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25">
        <v>0</v>
      </c>
      <c r="AE6" s="25">
        <v>0</v>
      </c>
      <c r="AF6" s="25">
        <v>0</v>
      </c>
      <c r="AG6" s="25">
        <v>1.7</v>
      </c>
      <c r="AH6" s="25">
        <v>1.6</v>
      </c>
      <c r="AI6" s="25">
        <v>1.29</v>
      </c>
      <c r="AJ6" s="25">
        <v>0.092</v>
      </c>
      <c r="AK6" s="25">
        <v>0.18</v>
      </c>
      <c r="AL6" s="25">
        <v>1</v>
      </c>
      <c r="AM6" s="25">
        <v>1</v>
      </c>
      <c r="AN6" s="25">
        <v>0.2</v>
      </c>
      <c r="AO6" s="25">
        <v>1.5</v>
      </c>
      <c r="AP6" s="25">
        <v>1</v>
      </c>
      <c r="AQ6" s="25">
        <v>1</v>
      </c>
      <c r="AR6" s="25">
        <v>1</v>
      </c>
      <c r="AS6" s="25">
        <v>1</v>
      </c>
      <c r="AT6" s="25">
        <v>1</v>
      </c>
      <c r="AU6" s="25">
        <v>100</v>
      </c>
    </row>
    <row r="7" spans="1:47" ht="10.5">
      <c r="A7" s="30" t="str">
        <f>'Форма 4'!A38</f>
        <v>2.</v>
      </c>
      <c r="B7" s="25">
        <v>1</v>
      </c>
      <c r="C7" s="25">
        <v>1</v>
      </c>
      <c r="D7" s="25">
        <v>1.2</v>
      </c>
      <c r="E7" s="25">
        <v>1.2</v>
      </c>
      <c r="F7" s="25">
        <v>1.2</v>
      </c>
      <c r="G7" s="25">
        <v>1</v>
      </c>
      <c r="H7" s="25">
        <v>1</v>
      </c>
      <c r="I7" s="25">
        <v>1</v>
      </c>
      <c r="J7" s="25">
        <v>1</v>
      </c>
      <c r="K7" s="25">
        <v>0</v>
      </c>
      <c r="L7" s="25">
        <v>0</v>
      </c>
      <c r="M7" s="25">
        <v>100</v>
      </c>
      <c r="N7" s="25">
        <v>0</v>
      </c>
      <c r="O7" s="25">
        <v>0</v>
      </c>
      <c r="P7" s="25">
        <v>1</v>
      </c>
      <c r="Q7" s="25">
        <v>1</v>
      </c>
      <c r="R7" s="25">
        <v>0</v>
      </c>
      <c r="S7" s="25">
        <v>0</v>
      </c>
      <c r="T7" s="25">
        <v>1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>
        <v>0</v>
      </c>
      <c r="AE7" s="25">
        <v>0</v>
      </c>
      <c r="AF7" s="25">
        <v>0</v>
      </c>
      <c r="AG7" s="25">
        <v>1.7</v>
      </c>
      <c r="AH7" s="25">
        <v>1.6</v>
      </c>
      <c r="AI7" s="25">
        <v>1.29</v>
      </c>
      <c r="AJ7" s="25">
        <v>0.092</v>
      </c>
      <c r="AK7" s="25">
        <v>0.18</v>
      </c>
      <c r="AL7" s="25">
        <v>1</v>
      </c>
      <c r="AM7" s="25">
        <v>1</v>
      </c>
      <c r="AN7" s="25">
        <v>0.2</v>
      </c>
      <c r="AO7" s="25">
        <v>1.5</v>
      </c>
      <c r="AP7" s="25">
        <v>1</v>
      </c>
      <c r="AQ7" s="25">
        <v>1</v>
      </c>
      <c r="AR7" s="25">
        <v>1</v>
      </c>
      <c r="AS7" s="25">
        <v>1</v>
      </c>
      <c r="AT7" s="25">
        <v>1</v>
      </c>
      <c r="AU7" s="25">
        <v>100</v>
      </c>
    </row>
    <row r="8" spans="1:47" ht="10.5">
      <c r="A8" s="30" t="str">
        <f>'Форма 4'!A47</f>
        <v>3.</v>
      </c>
      <c r="B8" s="25">
        <v>1</v>
      </c>
      <c r="C8" s="25">
        <v>0</v>
      </c>
      <c r="D8" s="25">
        <v>0.4</v>
      </c>
      <c r="E8" s="25">
        <v>0.4</v>
      </c>
      <c r="F8" s="25">
        <v>0.4</v>
      </c>
      <c r="G8" s="25">
        <v>1</v>
      </c>
      <c r="H8" s="25">
        <v>1</v>
      </c>
      <c r="I8" s="25">
        <v>1</v>
      </c>
      <c r="J8" s="25">
        <v>1</v>
      </c>
      <c r="K8" s="25">
        <v>0</v>
      </c>
      <c r="L8" s="25">
        <v>0</v>
      </c>
      <c r="M8" s="25">
        <v>100</v>
      </c>
      <c r="N8" s="25">
        <v>0</v>
      </c>
      <c r="O8" s="25">
        <v>0</v>
      </c>
      <c r="P8" s="25">
        <v>1</v>
      </c>
      <c r="Q8" s="25">
        <v>1</v>
      </c>
      <c r="R8" s="25">
        <v>0</v>
      </c>
      <c r="S8" s="25">
        <v>0</v>
      </c>
      <c r="T8" s="25">
        <v>1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0</v>
      </c>
      <c r="AF8" s="25">
        <v>0</v>
      </c>
      <c r="AG8" s="25">
        <v>1.7</v>
      </c>
      <c r="AH8" s="25">
        <v>1.6</v>
      </c>
      <c r="AI8" s="25">
        <v>1.29</v>
      </c>
      <c r="AJ8" s="25">
        <v>0.092</v>
      </c>
      <c r="AK8" s="25">
        <v>0.18</v>
      </c>
      <c r="AL8" s="25">
        <v>1</v>
      </c>
      <c r="AM8" s="25">
        <v>1</v>
      </c>
      <c r="AN8" s="25">
        <v>0.2</v>
      </c>
      <c r="AO8" s="25">
        <v>1.5</v>
      </c>
      <c r="AP8" s="25">
        <v>0</v>
      </c>
      <c r="AQ8" s="25">
        <v>1</v>
      </c>
      <c r="AR8" s="25">
        <v>1</v>
      </c>
      <c r="AS8" s="25">
        <v>1</v>
      </c>
      <c r="AT8" s="25">
        <v>1</v>
      </c>
      <c r="AU8" s="25">
        <v>100</v>
      </c>
    </row>
    <row r="9" spans="1:47" ht="10.5">
      <c r="A9" s="30" t="str">
        <f>'Форма 4'!A57</f>
        <v>4.</v>
      </c>
      <c r="B9" s="25">
        <v>1</v>
      </c>
      <c r="C9" s="25">
        <v>0</v>
      </c>
      <c r="D9" s="25">
        <v>0.4</v>
      </c>
      <c r="E9" s="25">
        <v>0.4</v>
      </c>
      <c r="F9" s="25">
        <v>0.4</v>
      </c>
      <c r="G9" s="25">
        <v>1</v>
      </c>
      <c r="H9" s="25">
        <v>1</v>
      </c>
      <c r="I9" s="25">
        <v>1</v>
      </c>
      <c r="J9" s="25">
        <v>1</v>
      </c>
      <c r="K9" s="25">
        <v>0</v>
      </c>
      <c r="L9" s="25">
        <v>0</v>
      </c>
      <c r="M9" s="25">
        <v>100</v>
      </c>
      <c r="N9" s="25">
        <v>0</v>
      </c>
      <c r="O9" s="25">
        <v>0</v>
      </c>
      <c r="P9" s="25">
        <v>1</v>
      </c>
      <c r="Q9" s="25">
        <v>1</v>
      </c>
      <c r="R9" s="25">
        <v>0</v>
      </c>
      <c r="S9" s="25">
        <v>0</v>
      </c>
      <c r="T9" s="25">
        <v>1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  <c r="AG9" s="25">
        <v>1.7</v>
      </c>
      <c r="AH9" s="25">
        <v>1.6</v>
      </c>
      <c r="AI9" s="25">
        <v>1.29</v>
      </c>
      <c r="AJ9" s="25">
        <v>0.092</v>
      </c>
      <c r="AK9" s="25">
        <v>0.18</v>
      </c>
      <c r="AL9" s="25">
        <v>1</v>
      </c>
      <c r="AM9" s="25">
        <v>1</v>
      </c>
      <c r="AN9" s="25">
        <v>0.2</v>
      </c>
      <c r="AO9" s="25">
        <v>1.5</v>
      </c>
      <c r="AP9" s="25">
        <v>0</v>
      </c>
      <c r="AQ9" s="25">
        <v>1</v>
      </c>
      <c r="AR9" s="25">
        <v>1</v>
      </c>
      <c r="AS9" s="25">
        <v>1</v>
      </c>
      <c r="AT9" s="25">
        <v>1</v>
      </c>
      <c r="AU9" s="25">
        <v>100</v>
      </c>
    </row>
    <row r="10" spans="1:47" ht="10.5">
      <c r="A10" s="30" t="str">
        <f>'Форма 4'!A67</f>
        <v>5.</v>
      </c>
      <c r="B10" s="25">
        <v>1</v>
      </c>
      <c r="C10" s="25">
        <v>1</v>
      </c>
      <c r="D10" s="25">
        <v>1.5</v>
      </c>
      <c r="E10" s="25">
        <v>1.5</v>
      </c>
      <c r="F10" s="25">
        <v>1.38</v>
      </c>
      <c r="G10" s="25">
        <v>1</v>
      </c>
      <c r="H10" s="25">
        <v>1</v>
      </c>
      <c r="I10" s="25">
        <v>1</v>
      </c>
      <c r="J10" s="25">
        <v>1</v>
      </c>
      <c r="K10" s="25">
        <v>0</v>
      </c>
      <c r="L10" s="25">
        <v>0</v>
      </c>
      <c r="M10" s="25">
        <v>100</v>
      </c>
      <c r="N10" s="25">
        <v>0</v>
      </c>
      <c r="O10" s="25">
        <v>0</v>
      </c>
      <c r="P10" s="25">
        <v>1</v>
      </c>
      <c r="Q10" s="25">
        <v>1</v>
      </c>
      <c r="R10" s="25">
        <v>0</v>
      </c>
      <c r="S10" s="25">
        <v>0</v>
      </c>
      <c r="T10" s="25">
        <v>1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25">
        <v>0</v>
      </c>
      <c r="AG10" s="25">
        <v>1.7</v>
      </c>
      <c r="AH10" s="25">
        <v>1.6</v>
      </c>
      <c r="AI10" s="25">
        <v>1.29</v>
      </c>
      <c r="AJ10" s="25">
        <v>0.092</v>
      </c>
      <c r="AK10" s="25">
        <v>0.18</v>
      </c>
      <c r="AL10" s="25">
        <v>1</v>
      </c>
      <c r="AM10" s="25">
        <v>1</v>
      </c>
      <c r="AN10" s="25">
        <v>0.2</v>
      </c>
      <c r="AO10" s="25">
        <v>1.5</v>
      </c>
      <c r="AP10" s="25">
        <v>1</v>
      </c>
      <c r="AQ10" s="25">
        <v>1</v>
      </c>
      <c r="AR10" s="25">
        <v>1</v>
      </c>
      <c r="AS10" s="25">
        <v>1</v>
      </c>
      <c r="AT10" s="25">
        <v>1</v>
      </c>
      <c r="AU10" s="25">
        <v>100</v>
      </c>
    </row>
    <row r="11" spans="1:47" ht="10.5">
      <c r="A11" s="30" t="str">
        <f>'Форма 4'!A77</f>
        <v>6.</v>
      </c>
      <c r="B11" s="25">
        <v>1</v>
      </c>
      <c r="C11" s="25">
        <v>1</v>
      </c>
      <c r="D11" s="25">
        <v>1.5</v>
      </c>
      <c r="E11" s="25">
        <v>1.5</v>
      </c>
      <c r="F11" s="25">
        <v>1.38</v>
      </c>
      <c r="G11" s="25">
        <v>1</v>
      </c>
      <c r="H11" s="25">
        <v>1</v>
      </c>
      <c r="I11" s="25">
        <v>1</v>
      </c>
      <c r="J11" s="25">
        <v>1</v>
      </c>
      <c r="K11" s="25">
        <v>0</v>
      </c>
      <c r="L11" s="25">
        <v>0</v>
      </c>
      <c r="M11" s="25">
        <v>100</v>
      </c>
      <c r="N11" s="25">
        <v>0</v>
      </c>
      <c r="O11" s="25">
        <v>0</v>
      </c>
      <c r="P11" s="25">
        <v>1</v>
      </c>
      <c r="Q11" s="25">
        <v>1</v>
      </c>
      <c r="R11" s="25">
        <v>0</v>
      </c>
      <c r="S11" s="25">
        <v>0</v>
      </c>
      <c r="T11" s="25">
        <v>1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25">
        <v>0</v>
      </c>
      <c r="AG11" s="25">
        <v>1.7</v>
      </c>
      <c r="AH11" s="25">
        <v>1.6</v>
      </c>
      <c r="AI11" s="25">
        <v>1.29</v>
      </c>
      <c r="AJ11" s="25">
        <v>0.092</v>
      </c>
      <c r="AK11" s="25">
        <v>0.18</v>
      </c>
      <c r="AL11" s="25">
        <v>1</v>
      </c>
      <c r="AM11" s="25">
        <v>1</v>
      </c>
      <c r="AN11" s="25">
        <v>0.2</v>
      </c>
      <c r="AO11" s="25">
        <v>1.5</v>
      </c>
      <c r="AP11" s="25">
        <v>1</v>
      </c>
      <c r="AQ11" s="25">
        <v>1</v>
      </c>
      <c r="AR11" s="25">
        <v>1</v>
      </c>
      <c r="AS11" s="25">
        <v>1</v>
      </c>
      <c r="AT11" s="25">
        <v>1</v>
      </c>
      <c r="AU11" s="25">
        <v>100</v>
      </c>
    </row>
    <row r="12" spans="1:47" ht="10.5">
      <c r="A12" s="30" t="str">
        <f>'Форма 4'!A87</f>
        <v>7.</v>
      </c>
      <c r="B12" s="25">
        <v>1</v>
      </c>
      <c r="C12" s="25">
        <v>1</v>
      </c>
      <c r="D12" s="25">
        <v>1.5</v>
      </c>
      <c r="E12" s="25">
        <v>1.5</v>
      </c>
      <c r="F12" s="25">
        <v>1.38</v>
      </c>
      <c r="G12" s="25">
        <v>1</v>
      </c>
      <c r="H12" s="25">
        <v>1</v>
      </c>
      <c r="I12" s="25">
        <v>1</v>
      </c>
      <c r="J12" s="25">
        <v>1</v>
      </c>
      <c r="K12" s="25">
        <v>0</v>
      </c>
      <c r="L12" s="25">
        <v>0</v>
      </c>
      <c r="M12" s="25">
        <v>100</v>
      </c>
      <c r="N12" s="25">
        <v>0</v>
      </c>
      <c r="O12" s="25">
        <v>0</v>
      </c>
      <c r="P12" s="25">
        <v>1</v>
      </c>
      <c r="Q12" s="25">
        <v>1</v>
      </c>
      <c r="R12" s="25">
        <v>0</v>
      </c>
      <c r="S12" s="25">
        <v>0</v>
      </c>
      <c r="T12" s="25">
        <v>1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1.7</v>
      </c>
      <c r="AH12" s="25">
        <v>1.6</v>
      </c>
      <c r="AI12" s="25">
        <v>1.29</v>
      </c>
      <c r="AJ12" s="25">
        <v>0.092</v>
      </c>
      <c r="AK12" s="25">
        <v>0.18</v>
      </c>
      <c r="AL12" s="25">
        <v>1</v>
      </c>
      <c r="AM12" s="25">
        <v>1</v>
      </c>
      <c r="AN12" s="25">
        <v>0.2</v>
      </c>
      <c r="AO12" s="25">
        <v>1.5</v>
      </c>
      <c r="AP12" s="25">
        <v>1</v>
      </c>
      <c r="AQ12" s="25">
        <v>1</v>
      </c>
      <c r="AR12" s="25">
        <v>1</v>
      </c>
      <c r="AS12" s="25">
        <v>1</v>
      </c>
      <c r="AT12" s="25">
        <v>1</v>
      </c>
      <c r="AU12" s="25">
        <v>100</v>
      </c>
    </row>
    <row r="13" spans="1:47" ht="10.5">
      <c r="A13" s="30" t="str">
        <f>'Форма 4'!A97</f>
        <v>8.</v>
      </c>
      <c r="B13" s="25">
        <v>1</v>
      </c>
      <c r="C13" s="25">
        <v>1</v>
      </c>
      <c r="D13" s="25">
        <v>1.2</v>
      </c>
      <c r="E13" s="25">
        <v>1.2</v>
      </c>
      <c r="F13" s="25">
        <v>1.2</v>
      </c>
      <c r="G13" s="25">
        <v>1</v>
      </c>
      <c r="H13" s="25">
        <v>1</v>
      </c>
      <c r="I13" s="25">
        <v>1</v>
      </c>
      <c r="J13" s="25">
        <v>1</v>
      </c>
      <c r="K13" s="25">
        <v>0</v>
      </c>
      <c r="L13" s="25">
        <v>0</v>
      </c>
      <c r="M13" s="25">
        <v>100</v>
      </c>
      <c r="N13" s="25">
        <v>0</v>
      </c>
      <c r="O13" s="25">
        <v>0</v>
      </c>
      <c r="P13" s="25">
        <v>1</v>
      </c>
      <c r="Q13" s="25">
        <v>1</v>
      </c>
      <c r="R13" s="25">
        <v>0</v>
      </c>
      <c r="S13" s="25">
        <v>0</v>
      </c>
      <c r="T13" s="25">
        <v>1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25">
        <v>0</v>
      </c>
      <c r="AG13" s="25">
        <v>1.7</v>
      </c>
      <c r="AH13" s="25">
        <v>1.6</v>
      </c>
      <c r="AI13" s="25">
        <v>1.29</v>
      </c>
      <c r="AJ13" s="25">
        <v>0.092</v>
      </c>
      <c r="AK13" s="25">
        <v>0.18</v>
      </c>
      <c r="AL13" s="25">
        <v>1</v>
      </c>
      <c r="AM13" s="25">
        <v>1</v>
      </c>
      <c r="AN13" s="25">
        <v>0.2</v>
      </c>
      <c r="AO13" s="25">
        <v>1.5</v>
      </c>
      <c r="AP13" s="25">
        <v>1</v>
      </c>
      <c r="AQ13" s="25">
        <v>1</v>
      </c>
      <c r="AR13" s="25">
        <v>1</v>
      </c>
      <c r="AS13" s="25">
        <v>1</v>
      </c>
      <c r="AT13" s="25">
        <v>1</v>
      </c>
      <c r="AU13" s="25">
        <v>100</v>
      </c>
    </row>
    <row r="14" spans="1:47" ht="10.5">
      <c r="A14" s="30" t="str">
        <f>'Форма 4'!A106</f>
        <v>9.</v>
      </c>
      <c r="B14" s="25">
        <v>1</v>
      </c>
      <c r="C14" s="25">
        <v>1</v>
      </c>
      <c r="D14" s="25">
        <v>1.5</v>
      </c>
      <c r="E14" s="25">
        <v>1.5</v>
      </c>
      <c r="F14" s="25">
        <v>1.38</v>
      </c>
      <c r="G14" s="25">
        <v>1</v>
      </c>
      <c r="H14" s="25">
        <v>1</v>
      </c>
      <c r="I14" s="25">
        <v>1</v>
      </c>
      <c r="J14" s="25">
        <v>1</v>
      </c>
      <c r="K14" s="25">
        <v>0</v>
      </c>
      <c r="L14" s="25">
        <v>0</v>
      </c>
      <c r="M14" s="25">
        <v>100</v>
      </c>
      <c r="N14" s="25">
        <v>0</v>
      </c>
      <c r="O14" s="25">
        <v>0</v>
      </c>
      <c r="P14" s="25">
        <v>1</v>
      </c>
      <c r="Q14" s="25">
        <v>1</v>
      </c>
      <c r="R14" s="25">
        <v>0</v>
      </c>
      <c r="S14" s="25">
        <v>0</v>
      </c>
      <c r="T14" s="25">
        <v>1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0</v>
      </c>
      <c r="AF14" s="25">
        <v>0</v>
      </c>
      <c r="AG14" s="25">
        <v>1.7</v>
      </c>
      <c r="AH14" s="25">
        <v>1.6</v>
      </c>
      <c r="AI14" s="25">
        <v>1.29</v>
      </c>
      <c r="AJ14" s="25">
        <v>0.092</v>
      </c>
      <c r="AK14" s="25">
        <v>0.18</v>
      </c>
      <c r="AL14" s="25">
        <v>1</v>
      </c>
      <c r="AM14" s="25">
        <v>1</v>
      </c>
      <c r="AN14" s="25">
        <v>0.2</v>
      </c>
      <c r="AO14" s="25">
        <v>1.5</v>
      </c>
      <c r="AP14" s="25">
        <v>1</v>
      </c>
      <c r="AQ14" s="25">
        <v>1</v>
      </c>
      <c r="AR14" s="25">
        <v>1</v>
      </c>
      <c r="AS14" s="25">
        <v>1</v>
      </c>
      <c r="AT14" s="25">
        <v>1</v>
      </c>
      <c r="AU14" s="25">
        <v>100</v>
      </c>
    </row>
    <row r="15" spans="1:47" ht="10.5">
      <c r="A15" s="30" t="str">
        <f>'Форма 4'!A116</f>
        <v>10.</v>
      </c>
      <c r="B15" s="25">
        <v>1</v>
      </c>
      <c r="C15" s="25">
        <v>1</v>
      </c>
      <c r="D15" s="25">
        <v>1.5</v>
      </c>
      <c r="E15" s="25">
        <v>1.5</v>
      </c>
      <c r="F15" s="25">
        <v>1.38</v>
      </c>
      <c r="G15" s="25">
        <v>1</v>
      </c>
      <c r="H15" s="25">
        <v>1</v>
      </c>
      <c r="I15" s="25">
        <v>1</v>
      </c>
      <c r="J15" s="25">
        <v>1</v>
      </c>
      <c r="K15" s="25">
        <v>0</v>
      </c>
      <c r="L15" s="25">
        <v>0</v>
      </c>
      <c r="M15" s="25">
        <v>100</v>
      </c>
      <c r="N15" s="25">
        <v>0</v>
      </c>
      <c r="O15" s="25">
        <v>0</v>
      </c>
      <c r="P15" s="25">
        <v>1</v>
      </c>
      <c r="Q15" s="25">
        <v>1</v>
      </c>
      <c r="R15" s="25">
        <v>0</v>
      </c>
      <c r="S15" s="25">
        <v>0</v>
      </c>
      <c r="T15" s="25">
        <v>1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  <c r="AF15" s="25">
        <v>0</v>
      </c>
      <c r="AG15" s="25">
        <v>1.7</v>
      </c>
      <c r="AH15" s="25">
        <v>1.6</v>
      </c>
      <c r="AI15" s="25">
        <v>1.29</v>
      </c>
      <c r="AJ15" s="25">
        <v>0.092</v>
      </c>
      <c r="AK15" s="25">
        <v>0.18</v>
      </c>
      <c r="AL15" s="25">
        <v>1</v>
      </c>
      <c r="AM15" s="25">
        <v>1</v>
      </c>
      <c r="AN15" s="25">
        <v>0.2</v>
      </c>
      <c r="AO15" s="25">
        <v>1.5</v>
      </c>
      <c r="AP15" s="25">
        <v>1</v>
      </c>
      <c r="AQ15" s="25">
        <v>1</v>
      </c>
      <c r="AR15" s="25">
        <v>1</v>
      </c>
      <c r="AS15" s="25">
        <v>1</v>
      </c>
      <c r="AT15" s="25">
        <v>1</v>
      </c>
      <c r="AU15" s="25">
        <v>100</v>
      </c>
    </row>
    <row r="16" spans="1:47" ht="10.5">
      <c r="A16" s="30" t="str">
        <f>'Форма 4'!A126</f>
        <v>11.</v>
      </c>
      <c r="B16" s="25">
        <v>1</v>
      </c>
      <c r="C16" s="25">
        <v>1</v>
      </c>
      <c r="D16" s="25">
        <v>1.5</v>
      </c>
      <c r="E16" s="25">
        <v>1.5</v>
      </c>
      <c r="F16" s="25">
        <v>1.38</v>
      </c>
      <c r="G16" s="25">
        <v>1</v>
      </c>
      <c r="H16" s="25">
        <v>1</v>
      </c>
      <c r="I16" s="25">
        <v>1</v>
      </c>
      <c r="J16" s="25">
        <v>1</v>
      </c>
      <c r="K16" s="25">
        <v>0</v>
      </c>
      <c r="L16" s="25">
        <v>0</v>
      </c>
      <c r="M16" s="25">
        <v>100</v>
      </c>
      <c r="N16" s="25">
        <v>0</v>
      </c>
      <c r="O16" s="25">
        <v>0</v>
      </c>
      <c r="P16" s="25">
        <v>1</v>
      </c>
      <c r="Q16" s="25">
        <v>1</v>
      </c>
      <c r="R16" s="25">
        <v>0</v>
      </c>
      <c r="S16" s="25">
        <v>0</v>
      </c>
      <c r="T16" s="25">
        <v>1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v>1.7</v>
      </c>
      <c r="AH16" s="25">
        <v>1.6</v>
      </c>
      <c r="AI16" s="25">
        <v>1.29</v>
      </c>
      <c r="AJ16" s="25">
        <v>0.092</v>
      </c>
      <c r="AK16" s="25">
        <v>0.18</v>
      </c>
      <c r="AL16" s="25">
        <v>1</v>
      </c>
      <c r="AM16" s="25">
        <v>1</v>
      </c>
      <c r="AN16" s="25">
        <v>0.2</v>
      </c>
      <c r="AO16" s="25">
        <v>1.5</v>
      </c>
      <c r="AP16" s="25">
        <v>1</v>
      </c>
      <c r="AQ16" s="25">
        <v>1</v>
      </c>
      <c r="AR16" s="25">
        <v>1</v>
      </c>
      <c r="AS16" s="25">
        <v>1</v>
      </c>
      <c r="AT16" s="25">
        <v>1</v>
      </c>
      <c r="AU16" s="25">
        <v>100</v>
      </c>
    </row>
    <row r="17" spans="1:47" ht="10.5">
      <c r="A17" s="30" t="str">
        <f>'Форма 4'!A136</f>
        <v>12.</v>
      </c>
      <c r="B17" s="25">
        <v>1</v>
      </c>
      <c r="C17" s="25">
        <v>1</v>
      </c>
      <c r="D17" s="25">
        <v>1.2</v>
      </c>
      <c r="E17" s="25">
        <v>1.2</v>
      </c>
      <c r="F17" s="25">
        <v>1.2</v>
      </c>
      <c r="G17" s="25">
        <v>1</v>
      </c>
      <c r="H17" s="25">
        <v>1</v>
      </c>
      <c r="I17" s="25">
        <v>1</v>
      </c>
      <c r="J17" s="25">
        <v>1</v>
      </c>
      <c r="K17" s="25">
        <v>0</v>
      </c>
      <c r="L17" s="25">
        <v>0</v>
      </c>
      <c r="M17" s="25">
        <v>100</v>
      </c>
      <c r="N17" s="25">
        <v>0</v>
      </c>
      <c r="O17" s="25">
        <v>0</v>
      </c>
      <c r="P17" s="25">
        <v>1</v>
      </c>
      <c r="Q17" s="25">
        <v>1</v>
      </c>
      <c r="R17" s="25">
        <v>0</v>
      </c>
      <c r="S17" s="25">
        <v>0</v>
      </c>
      <c r="T17" s="25">
        <v>1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1.7</v>
      </c>
      <c r="AH17" s="25">
        <v>1.6</v>
      </c>
      <c r="AI17" s="25">
        <v>1.29</v>
      </c>
      <c r="AJ17" s="25">
        <v>0.092</v>
      </c>
      <c r="AK17" s="25">
        <v>0.18</v>
      </c>
      <c r="AL17" s="25">
        <v>1</v>
      </c>
      <c r="AM17" s="25">
        <v>1</v>
      </c>
      <c r="AN17" s="25">
        <v>0.2</v>
      </c>
      <c r="AO17" s="25">
        <v>1.5</v>
      </c>
      <c r="AP17" s="25">
        <v>1</v>
      </c>
      <c r="AQ17" s="25">
        <v>1</v>
      </c>
      <c r="AR17" s="25">
        <v>1</v>
      </c>
      <c r="AS17" s="25">
        <v>1</v>
      </c>
      <c r="AT17" s="25">
        <v>1</v>
      </c>
      <c r="AU17" s="25">
        <v>100</v>
      </c>
    </row>
    <row r="18" spans="1:47" ht="10.5">
      <c r="A18" s="30" t="str">
        <f>'Форма 4'!A145</f>
        <v>13.</v>
      </c>
      <c r="B18" s="25">
        <v>1</v>
      </c>
      <c r="C18" s="25">
        <v>1</v>
      </c>
      <c r="D18" s="25">
        <v>1.2</v>
      </c>
      <c r="E18" s="25">
        <v>1.2</v>
      </c>
      <c r="F18" s="25">
        <v>1.2</v>
      </c>
      <c r="G18" s="25">
        <v>1</v>
      </c>
      <c r="H18" s="25">
        <v>1</v>
      </c>
      <c r="I18" s="25">
        <v>1</v>
      </c>
      <c r="J18" s="25">
        <v>1</v>
      </c>
      <c r="K18" s="25">
        <v>0</v>
      </c>
      <c r="L18" s="25">
        <v>0</v>
      </c>
      <c r="M18" s="25">
        <v>100</v>
      </c>
      <c r="N18" s="25">
        <v>0</v>
      </c>
      <c r="O18" s="25">
        <v>0</v>
      </c>
      <c r="P18" s="25">
        <v>1</v>
      </c>
      <c r="Q18" s="25">
        <v>1</v>
      </c>
      <c r="R18" s="25">
        <v>0</v>
      </c>
      <c r="S18" s="25">
        <v>0</v>
      </c>
      <c r="T18" s="25">
        <v>1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1.7</v>
      </c>
      <c r="AH18" s="25">
        <v>1.6</v>
      </c>
      <c r="AI18" s="25">
        <v>1.29</v>
      </c>
      <c r="AJ18" s="25">
        <v>0.092</v>
      </c>
      <c r="AK18" s="25">
        <v>0.18</v>
      </c>
      <c r="AL18" s="25">
        <v>1</v>
      </c>
      <c r="AM18" s="25">
        <v>1</v>
      </c>
      <c r="AN18" s="25">
        <v>0.2</v>
      </c>
      <c r="AO18" s="25">
        <v>1.5</v>
      </c>
      <c r="AP18" s="25">
        <v>1</v>
      </c>
      <c r="AQ18" s="25">
        <v>1</v>
      </c>
      <c r="AR18" s="25">
        <v>1</v>
      </c>
      <c r="AS18" s="25">
        <v>1</v>
      </c>
      <c r="AT18" s="25">
        <v>1</v>
      </c>
      <c r="AU18" s="25">
        <v>100</v>
      </c>
    </row>
    <row r="19" spans="1:47" ht="10.5">
      <c r="A19" s="30" t="str">
        <f>'Форма 4'!A154</f>
        <v>14.</v>
      </c>
      <c r="B19" s="25">
        <v>1</v>
      </c>
      <c r="C19" s="25">
        <v>1</v>
      </c>
      <c r="D19" s="25">
        <v>1.2</v>
      </c>
      <c r="E19" s="25">
        <v>1.2</v>
      </c>
      <c r="F19" s="25">
        <v>1.2</v>
      </c>
      <c r="G19" s="25">
        <v>1</v>
      </c>
      <c r="H19" s="25">
        <v>1</v>
      </c>
      <c r="I19" s="25">
        <v>1</v>
      </c>
      <c r="J19" s="25">
        <v>1</v>
      </c>
      <c r="K19" s="25">
        <v>0</v>
      </c>
      <c r="L19" s="25">
        <v>0</v>
      </c>
      <c r="M19" s="25">
        <v>100</v>
      </c>
      <c r="N19" s="25">
        <v>0</v>
      </c>
      <c r="O19" s="25">
        <v>0</v>
      </c>
      <c r="P19" s="25">
        <v>1</v>
      </c>
      <c r="Q19" s="25">
        <v>1</v>
      </c>
      <c r="R19" s="25">
        <v>0</v>
      </c>
      <c r="S19" s="25">
        <v>0</v>
      </c>
      <c r="T19" s="25">
        <v>1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1.7</v>
      </c>
      <c r="AH19" s="25">
        <v>1.6</v>
      </c>
      <c r="AI19" s="25">
        <v>1.29</v>
      </c>
      <c r="AJ19" s="25">
        <v>0.092</v>
      </c>
      <c r="AK19" s="25">
        <v>0.18</v>
      </c>
      <c r="AL19" s="25">
        <v>1</v>
      </c>
      <c r="AM19" s="25">
        <v>1</v>
      </c>
      <c r="AN19" s="25">
        <v>0.2</v>
      </c>
      <c r="AO19" s="25">
        <v>1.5</v>
      </c>
      <c r="AP19" s="25">
        <v>1</v>
      </c>
      <c r="AQ19" s="25">
        <v>1</v>
      </c>
      <c r="AR19" s="25">
        <v>1</v>
      </c>
      <c r="AS19" s="25">
        <v>1</v>
      </c>
      <c r="AT19" s="25">
        <v>1</v>
      </c>
      <c r="AU19" s="25">
        <v>100</v>
      </c>
    </row>
    <row r="20" spans="1:47" ht="10.5">
      <c r="A20" s="30" t="str">
        <f>'Форма 4'!A163</f>
        <v>15.</v>
      </c>
      <c r="B20" s="25">
        <v>1</v>
      </c>
      <c r="C20" s="25">
        <v>1</v>
      </c>
      <c r="D20" s="25">
        <v>1.2</v>
      </c>
      <c r="E20" s="25">
        <v>1.2</v>
      </c>
      <c r="F20" s="25">
        <v>1.2</v>
      </c>
      <c r="G20" s="25">
        <v>1</v>
      </c>
      <c r="H20" s="25">
        <v>1</v>
      </c>
      <c r="I20" s="25">
        <v>1</v>
      </c>
      <c r="J20" s="25">
        <v>1</v>
      </c>
      <c r="K20" s="25">
        <v>0</v>
      </c>
      <c r="L20" s="25">
        <v>0</v>
      </c>
      <c r="M20" s="25">
        <v>100</v>
      </c>
      <c r="N20" s="25">
        <v>0</v>
      </c>
      <c r="O20" s="25">
        <v>0</v>
      </c>
      <c r="P20" s="25">
        <v>1</v>
      </c>
      <c r="Q20" s="25">
        <v>1</v>
      </c>
      <c r="R20" s="25">
        <v>0</v>
      </c>
      <c r="S20" s="25">
        <v>0</v>
      </c>
      <c r="T20" s="25">
        <v>1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1.7</v>
      </c>
      <c r="AH20" s="25">
        <v>1.6</v>
      </c>
      <c r="AI20" s="25">
        <v>1.29</v>
      </c>
      <c r="AJ20" s="25">
        <v>0.092</v>
      </c>
      <c r="AK20" s="25">
        <v>0.18</v>
      </c>
      <c r="AL20" s="25">
        <v>1</v>
      </c>
      <c r="AM20" s="25">
        <v>1</v>
      </c>
      <c r="AN20" s="25">
        <v>0.2</v>
      </c>
      <c r="AO20" s="25">
        <v>1.5</v>
      </c>
      <c r="AP20" s="25">
        <v>1</v>
      </c>
      <c r="AQ20" s="25">
        <v>1</v>
      </c>
      <c r="AR20" s="25">
        <v>1</v>
      </c>
      <c r="AS20" s="25">
        <v>1</v>
      </c>
      <c r="AT20" s="25">
        <v>1</v>
      </c>
      <c r="AU20" s="25">
        <v>100</v>
      </c>
    </row>
    <row r="21" spans="1:47" ht="10.5">
      <c r="A21" s="30" t="str">
        <f>'Форма 4'!A172</f>
        <v>16.</v>
      </c>
      <c r="B21" s="25">
        <v>1</v>
      </c>
      <c r="C21" s="25">
        <v>1</v>
      </c>
      <c r="D21" s="25">
        <v>1.5</v>
      </c>
      <c r="E21" s="25">
        <v>1.5</v>
      </c>
      <c r="F21" s="25">
        <v>1.38</v>
      </c>
      <c r="G21" s="25">
        <v>1</v>
      </c>
      <c r="H21" s="25">
        <v>1</v>
      </c>
      <c r="I21" s="25">
        <v>1</v>
      </c>
      <c r="J21" s="25">
        <v>1</v>
      </c>
      <c r="K21" s="25">
        <v>0</v>
      </c>
      <c r="L21" s="25">
        <v>0</v>
      </c>
      <c r="M21" s="25">
        <v>100</v>
      </c>
      <c r="N21" s="25">
        <v>0</v>
      </c>
      <c r="O21" s="25">
        <v>0</v>
      </c>
      <c r="P21" s="25">
        <v>1</v>
      </c>
      <c r="Q21" s="25">
        <v>1</v>
      </c>
      <c r="R21" s="25">
        <v>0</v>
      </c>
      <c r="S21" s="25">
        <v>0</v>
      </c>
      <c r="T21" s="25">
        <v>1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25">
        <v>0</v>
      </c>
      <c r="AG21" s="25">
        <v>1.7</v>
      </c>
      <c r="AH21" s="25">
        <v>1.6</v>
      </c>
      <c r="AI21" s="25">
        <v>1.29</v>
      </c>
      <c r="AJ21" s="25">
        <v>0.092</v>
      </c>
      <c r="AK21" s="25">
        <v>0.18</v>
      </c>
      <c r="AL21" s="25">
        <v>1</v>
      </c>
      <c r="AM21" s="25">
        <v>1</v>
      </c>
      <c r="AN21" s="25">
        <v>0.2</v>
      </c>
      <c r="AO21" s="25">
        <v>1.5</v>
      </c>
      <c r="AP21" s="25">
        <v>1</v>
      </c>
      <c r="AQ21" s="25">
        <v>1</v>
      </c>
      <c r="AR21" s="25">
        <v>1</v>
      </c>
      <c r="AS21" s="25">
        <v>1</v>
      </c>
      <c r="AT21" s="25">
        <v>1</v>
      </c>
      <c r="AU21" s="25">
        <v>100</v>
      </c>
    </row>
    <row r="22" spans="1:47" ht="10.5">
      <c r="A22" s="30" t="str">
        <f>'Форма 4'!A182</f>
        <v>17.</v>
      </c>
      <c r="B22" s="25">
        <v>1</v>
      </c>
      <c r="C22" s="25">
        <v>1</v>
      </c>
      <c r="D22" s="25">
        <v>1.2</v>
      </c>
      <c r="E22" s="25">
        <v>1.2</v>
      </c>
      <c r="F22" s="25">
        <v>1.2</v>
      </c>
      <c r="G22" s="25">
        <v>1</v>
      </c>
      <c r="H22" s="25">
        <v>1</v>
      </c>
      <c r="I22" s="25">
        <v>1</v>
      </c>
      <c r="J22" s="25">
        <v>1</v>
      </c>
      <c r="K22" s="25">
        <v>0</v>
      </c>
      <c r="L22" s="25">
        <v>0</v>
      </c>
      <c r="M22" s="25">
        <v>100</v>
      </c>
      <c r="N22" s="25">
        <v>0</v>
      </c>
      <c r="O22" s="25">
        <v>0</v>
      </c>
      <c r="P22" s="25">
        <v>1</v>
      </c>
      <c r="Q22" s="25">
        <v>1</v>
      </c>
      <c r="R22" s="25">
        <v>0</v>
      </c>
      <c r="S22" s="25">
        <v>0</v>
      </c>
      <c r="T22" s="25">
        <v>1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25">
        <v>0</v>
      </c>
      <c r="AG22" s="25">
        <v>1.7</v>
      </c>
      <c r="AH22" s="25">
        <v>1.6</v>
      </c>
      <c r="AI22" s="25">
        <v>1.29</v>
      </c>
      <c r="AJ22" s="25">
        <v>0.092</v>
      </c>
      <c r="AK22" s="25">
        <v>0.18</v>
      </c>
      <c r="AL22" s="25">
        <v>1</v>
      </c>
      <c r="AM22" s="25">
        <v>1</v>
      </c>
      <c r="AN22" s="25">
        <v>0.2</v>
      </c>
      <c r="AO22" s="25">
        <v>1.5</v>
      </c>
      <c r="AP22" s="25">
        <v>1</v>
      </c>
      <c r="AQ22" s="25">
        <v>1</v>
      </c>
      <c r="AR22" s="25">
        <v>1</v>
      </c>
      <c r="AS22" s="25">
        <v>1</v>
      </c>
      <c r="AT22" s="25">
        <v>1</v>
      </c>
      <c r="AU22" s="25">
        <v>100</v>
      </c>
    </row>
    <row r="23" spans="1:47" ht="10.5">
      <c r="A23" s="30" t="str">
        <f>'Форма 4'!A191</f>
        <v>18.</v>
      </c>
      <c r="B23" s="25">
        <v>1</v>
      </c>
      <c r="C23" s="25">
        <v>1</v>
      </c>
      <c r="D23" s="25">
        <v>1.2</v>
      </c>
      <c r="E23" s="25">
        <v>1.2</v>
      </c>
      <c r="F23" s="25">
        <v>1.2</v>
      </c>
      <c r="G23" s="25">
        <v>1</v>
      </c>
      <c r="H23" s="25">
        <v>1</v>
      </c>
      <c r="I23" s="25">
        <v>1</v>
      </c>
      <c r="J23" s="25">
        <v>1</v>
      </c>
      <c r="K23" s="25">
        <v>0</v>
      </c>
      <c r="L23" s="25">
        <v>0</v>
      </c>
      <c r="M23" s="25">
        <v>100</v>
      </c>
      <c r="N23" s="25">
        <v>0</v>
      </c>
      <c r="O23" s="25">
        <v>0</v>
      </c>
      <c r="P23" s="25">
        <v>1</v>
      </c>
      <c r="Q23" s="25">
        <v>1</v>
      </c>
      <c r="R23" s="25">
        <v>0</v>
      </c>
      <c r="S23" s="25">
        <v>0</v>
      </c>
      <c r="T23" s="25">
        <v>1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1.7</v>
      </c>
      <c r="AH23" s="25">
        <v>1.6</v>
      </c>
      <c r="AI23" s="25">
        <v>1.29</v>
      </c>
      <c r="AJ23" s="25">
        <v>0.092</v>
      </c>
      <c r="AK23" s="25">
        <v>0.18</v>
      </c>
      <c r="AL23" s="25">
        <v>1</v>
      </c>
      <c r="AM23" s="25">
        <v>1</v>
      </c>
      <c r="AN23" s="25">
        <v>0.2</v>
      </c>
      <c r="AO23" s="25">
        <v>1.5</v>
      </c>
      <c r="AP23" s="25">
        <v>1</v>
      </c>
      <c r="AQ23" s="25">
        <v>1</v>
      </c>
      <c r="AR23" s="25">
        <v>1</v>
      </c>
      <c r="AS23" s="25">
        <v>1</v>
      </c>
      <c r="AT23" s="25">
        <v>1</v>
      </c>
      <c r="AU23" s="25">
        <v>100</v>
      </c>
    </row>
    <row r="24" spans="1:47" ht="10.5">
      <c r="A24" s="30" t="str">
        <f>'Форма 4'!A200</f>
        <v>19.</v>
      </c>
      <c r="B24" s="25">
        <v>1</v>
      </c>
      <c r="C24" s="25">
        <v>1</v>
      </c>
      <c r="D24" s="25">
        <v>1.5</v>
      </c>
      <c r="E24" s="25">
        <v>1.5</v>
      </c>
      <c r="F24" s="25">
        <v>1.38</v>
      </c>
      <c r="G24" s="25">
        <v>1</v>
      </c>
      <c r="H24" s="25">
        <v>1</v>
      </c>
      <c r="I24" s="25">
        <v>1</v>
      </c>
      <c r="J24" s="25">
        <v>1</v>
      </c>
      <c r="K24" s="25">
        <v>0</v>
      </c>
      <c r="L24" s="25">
        <v>0</v>
      </c>
      <c r="M24" s="25">
        <v>100</v>
      </c>
      <c r="N24" s="25">
        <v>0</v>
      </c>
      <c r="O24" s="25">
        <v>0</v>
      </c>
      <c r="P24" s="25">
        <v>1</v>
      </c>
      <c r="Q24" s="25">
        <v>1</v>
      </c>
      <c r="R24" s="25">
        <v>0</v>
      </c>
      <c r="S24" s="25">
        <v>0</v>
      </c>
      <c r="T24" s="25">
        <v>1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1.7</v>
      </c>
      <c r="AH24" s="25">
        <v>1.6</v>
      </c>
      <c r="AI24" s="25">
        <v>1.29</v>
      </c>
      <c r="AJ24" s="25">
        <v>0.092</v>
      </c>
      <c r="AK24" s="25">
        <v>0.18</v>
      </c>
      <c r="AL24" s="25">
        <v>1</v>
      </c>
      <c r="AM24" s="25">
        <v>1</v>
      </c>
      <c r="AN24" s="25">
        <v>0.2</v>
      </c>
      <c r="AO24" s="25">
        <v>1.5</v>
      </c>
      <c r="AP24" s="25">
        <v>1</v>
      </c>
      <c r="AQ24" s="25">
        <v>1</v>
      </c>
      <c r="AR24" s="25">
        <v>1</v>
      </c>
      <c r="AS24" s="25">
        <v>1</v>
      </c>
      <c r="AT24" s="25">
        <v>1</v>
      </c>
      <c r="AU24" s="25">
        <v>100</v>
      </c>
    </row>
    <row r="25" spans="1:47" ht="10.5">
      <c r="A25" s="30" t="str">
        <f>'Форма 4'!A211</f>
        <v>20.</v>
      </c>
      <c r="B25" s="25">
        <v>1</v>
      </c>
      <c r="C25" s="25">
        <v>1</v>
      </c>
      <c r="D25" s="25">
        <v>1.2</v>
      </c>
      <c r="E25" s="25">
        <v>1.2</v>
      </c>
      <c r="F25" s="25">
        <v>1.2</v>
      </c>
      <c r="G25" s="25">
        <v>1</v>
      </c>
      <c r="H25" s="25">
        <v>1</v>
      </c>
      <c r="I25" s="25">
        <v>1</v>
      </c>
      <c r="J25" s="25">
        <v>1</v>
      </c>
      <c r="K25" s="25">
        <v>0</v>
      </c>
      <c r="L25" s="25">
        <v>0</v>
      </c>
      <c r="M25" s="25">
        <v>100</v>
      </c>
      <c r="N25" s="25">
        <v>0</v>
      </c>
      <c r="O25" s="25">
        <v>0</v>
      </c>
      <c r="P25" s="25">
        <v>1</v>
      </c>
      <c r="Q25" s="25">
        <v>1</v>
      </c>
      <c r="R25" s="25">
        <v>0</v>
      </c>
      <c r="S25" s="25">
        <v>0</v>
      </c>
      <c r="T25" s="25">
        <v>1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25">
        <v>0</v>
      </c>
      <c r="AG25" s="25">
        <v>1.7</v>
      </c>
      <c r="AH25" s="25">
        <v>1.6</v>
      </c>
      <c r="AI25" s="25">
        <v>1.29</v>
      </c>
      <c r="AJ25" s="25">
        <v>0.092</v>
      </c>
      <c r="AK25" s="25">
        <v>0.18</v>
      </c>
      <c r="AL25" s="25">
        <v>1</v>
      </c>
      <c r="AM25" s="25">
        <v>1</v>
      </c>
      <c r="AN25" s="25">
        <v>0.2</v>
      </c>
      <c r="AO25" s="25">
        <v>1.5</v>
      </c>
      <c r="AP25" s="25">
        <v>1</v>
      </c>
      <c r="AQ25" s="25">
        <v>1</v>
      </c>
      <c r="AR25" s="25">
        <v>1</v>
      </c>
      <c r="AS25" s="25">
        <v>1</v>
      </c>
      <c r="AT25" s="25">
        <v>1</v>
      </c>
      <c r="AU25" s="25">
        <v>100</v>
      </c>
    </row>
    <row r="26" spans="1:47" ht="10.5">
      <c r="A26" s="30" t="str">
        <f>'Форма 4'!A220</f>
        <v>21.</v>
      </c>
      <c r="B26" s="25">
        <v>1</v>
      </c>
      <c r="C26" s="25">
        <v>1</v>
      </c>
      <c r="D26" s="25">
        <v>1.2</v>
      </c>
      <c r="E26" s="25">
        <v>1.2</v>
      </c>
      <c r="F26" s="25">
        <v>1.2</v>
      </c>
      <c r="G26" s="25">
        <v>1</v>
      </c>
      <c r="H26" s="25">
        <v>1</v>
      </c>
      <c r="I26" s="25">
        <v>1</v>
      </c>
      <c r="J26" s="25">
        <v>1</v>
      </c>
      <c r="K26" s="25">
        <v>0</v>
      </c>
      <c r="L26" s="25">
        <v>0</v>
      </c>
      <c r="M26" s="25">
        <v>100</v>
      </c>
      <c r="N26" s="25">
        <v>0</v>
      </c>
      <c r="O26" s="25">
        <v>0</v>
      </c>
      <c r="P26" s="25">
        <v>1</v>
      </c>
      <c r="Q26" s="25">
        <v>1</v>
      </c>
      <c r="R26" s="25">
        <v>0</v>
      </c>
      <c r="S26" s="25">
        <v>0</v>
      </c>
      <c r="T26" s="25">
        <v>1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25">
        <v>0</v>
      </c>
      <c r="AG26" s="25">
        <v>1.7</v>
      </c>
      <c r="AH26" s="25">
        <v>1.6</v>
      </c>
      <c r="AI26" s="25">
        <v>1.29</v>
      </c>
      <c r="AJ26" s="25">
        <v>0.092</v>
      </c>
      <c r="AK26" s="25">
        <v>0.18</v>
      </c>
      <c r="AL26" s="25">
        <v>1</v>
      </c>
      <c r="AM26" s="25">
        <v>1</v>
      </c>
      <c r="AN26" s="25">
        <v>0.2</v>
      </c>
      <c r="AO26" s="25">
        <v>1.5</v>
      </c>
      <c r="AP26" s="25">
        <v>1</v>
      </c>
      <c r="AQ26" s="25">
        <v>1</v>
      </c>
      <c r="AR26" s="25">
        <v>1</v>
      </c>
      <c r="AS26" s="25">
        <v>1</v>
      </c>
      <c r="AT26" s="25">
        <v>1</v>
      </c>
      <c r="AU26" s="25">
        <v>100</v>
      </c>
    </row>
    <row r="27" spans="1:47" ht="10.5">
      <c r="A27" s="30" t="str">
        <f>'Форма 4'!A229</f>
        <v>22.</v>
      </c>
      <c r="B27" s="25">
        <v>1</v>
      </c>
      <c r="C27" s="25">
        <v>1</v>
      </c>
      <c r="D27" s="25">
        <v>1.5</v>
      </c>
      <c r="E27" s="25">
        <v>1.5</v>
      </c>
      <c r="F27" s="25">
        <v>1.38</v>
      </c>
      <c r="G27" s="25">
        <v>1</v>
      </c>
      <c r="H27" s="25">
        <v>1</v>
      </c>
      <c r="I27" s="25">
        <v>1</v>
      </c>
      <c r="J27" s="25">
        <v>1</v>
      </c>
      <c r="K27" s="25">
        <v>0</v>
      </c>
      <c r="L27" s="25">
        <v>0</v>
      </c>
      <c r="M27" s="25">
        <v>100</v>
      </c>
      <c r="N27" s="25">
        <v>0</v>
      </c>
      <c r="O27" s="25">
        <v>0</v>
      </c>
      <c r="P27" s="25">
        <v>1</v>
      </c>
      <c r="Q27" s="25">
        <v>1</v>
      </c>
      <c r="R27" s="25">
        <v>0</v>
      </c>
      <c r="S27" s="25">
        <v>0</v>
      </c>
      <c r="T27" s="25">
        <v>1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  <c r="AG27" s="25">
        <v>1.7</v>
      </c>
      <c r="AH27" s="25">
        <v>1.6</v>
      </c>
      <c r="AI27" s="25">
        <v>1.29</v>
      </c>
      <c r="AJ27" s="25">
        <v>0.092</v>
      </c>
      <c r="AK27" s="25">
        <v>0.18</v>
      </c>
      <c r="AL27" s="25">
        <v>1</v>
      </c>
      <c r="AM27" s="25">
        <v>1</v>
      </c>
      <c r="AN27" s="25">
        <v>0.2</v>
      </c>
      <c r="AO27" s="25">
        <v>1.5</v>
      </c>
      <c r="AP27" s="25">
        <v>1</v>
      </c>
      <c r="AQ27" s="25">
        <v>1</v>
      </c>
      <c r="AR27" s="25">
        <v>1</v>
      </c>
      <c r="AS27" s="25">
        <v>1</v>
      </c>
      <c r="AT27" s="25">
        <v>1</v>
      </c>
      <c r="AU27" s="25">
        <v>100</v>
      </c>
    </row>
    <row r="28" spans="1:47" ht="10.5">
      <c r="A28" s="30" t="str">
        <f>'Форма 4'!A239</f>
        <v>23.</v>
      </c>
      <c r="B28" s="25">
        <v>1</v>
      </c>
      <c r="C28" s="25">
        <v>1</v>
      </c>
      <c r="D28" s="25">
        <v>1.2</v>
      </c>
      <c r="E28" s="25">
        <v>1.2</v>
      </c>
      <c r="F28" s="25">
        <v>1.2</v>
      </c>
      <c r="G28" s="25">
        <v>1</v>
      </c>
      <c r="H28" s="25">
        <v>1</v>
      </c>
      <c r="I28" s="25">
        <v>1</v>
      </c>
      <c r="J28" s="25">
        <v>1</v>
      </c>
      <c r="K28" s="25">
        <v>0</v>
      </c>
      <c r="L28" s="25">
        <v>0</v>
      </c>
      <c r="M28" s="25">
        <v>100</v>
      </c>
      <c r="N28" s="25">
        <v>0</v>
      </c>
      <c r="O28" s="25">
        <v>0</v>
      </c>
      <c r="P28" s="25">
        <v>1</v>
      </c>
      <c r="Q28" s="25">
        <v>1</v>
      </c>
      <c r="R28" s="25">
        <v>0</v>
      </c>
      <c r="S28" s="25">
        <v>0</v>
      </c>
      <c r="T28" s="25">
        <v>1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25">
        <v>0</v>
      </c>
      <c r="AE28" s="25">
        <v>0</v>
      </c>
      <c r="AF28" s="25">
        <v>0</v>
      </c>
      <c r="AG28" s="25">
        <v>1.7</v>
      </c>
      <c r="AH28" s="25">
        <v>1.6</v>
      </c>
      <c r="AI28" s="25">
        <v>1.29</v>
      </c>
      <c r="AJ28" s="25">
        <v>0.092</v>
      </c>
      <c r="AK28" s="25">
        <v>0.18</v>
      </c>
      <c r="AL28" s="25">
        <v>1</v>
      </c>
      <c r="AM28" s="25">
        <v>1</v>
      </c>
      <c r="AN28" s="25">
        <v>0.2</v>
      </c>
      <c r="AO28" s="25">
        <v>1.5</v>
      </c>
      <c r="AP28" s="25">
        <v>1</v>
      </c>
      <c r="AQ28" s="25">
        <v>1</v>
      </c>
      <c r="AR28" s="25">
        <v>1</v>
      </c>
      <c r="AS28" s="25">
        <v>1</v>
      </c>
      <c r="AT28" s="25">
        <v>1</v>
      </c>
      <c r="AU28" s="25">
        <v>100</v>
      </c>
    </row>
    <row r="29" spans="1:47" ht="10.5">
      <c r="A29" s="30" t="str">
        <f>'Форма 4'!A248</f>
        <v>24.</v>
      </c>
      <c r="B29" s="25">
        <v>1</v>
      </c>
      <c r="C29" s="25">
        <v>1</v>
      </c>
      <c r="D29" s="25">
        <v>1.5</v>
      </c>
      <c r="E29" s="25">
        <v>1.5</v>
      </c>
      <c r="F29" s="25">
        <v>1.38</v>
      </c>
      <c r="G29" s="25">
        <v>1</v>
      </c>
      <c r="H29" s="25">
        <v>1</v>
      </c>
      <c r="I29" s="25">
        <v>1</v>
      </c>
      <c r="J29" s="25">
        <v>1</v>
      </c>
      <c r="K29" s="25">
        <v>0</v>
      </c>
      <c r="L29" s="25">
        <v>0</v>
      </c>
      <c r="M29" s="25">
        <v>100</v>
      </c>
      <c r="N29" s="25">
        <v>0</v>
      </c>
      <c r="O29" s="25">
        <v>0</v>
      </c>
      <c r="P29" s="25">
        <v>1</v>
      </c>
      <c r="Q29" s="25">
        <v>1</v>
      </c>
      <c r="R29" s="25">
        <v>0</v>
      </c>
      <c r="S29" s="25">
        <v>0</v>
      </c>
      <c r="T29" s="25">
        <v>1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  <c r="AG29" s="25">
        <v>1.7</v>
      </c>
      <c r="AH29" s="25">
        <v>1.6</v>
      </c>
      <c r="AI29" s="25">
        <v>1.29</v>
      </c>
      <c r="AJ29" s="25">
        <v>0.092</v>
      </c>
      <c r="AK29" s="25">
        <v>0.18</v>
      </c>
      <c r="AL29" s="25">
        <v>1</v>
      </c>
      <c r="AM29" s="25">
        <v>1</v>
      </c>
      <c r="AN29" s="25">
        <v>0.2</v>
      </c>
      <c r="AO29" s="25">
        <v>1.5</v>
      </c>
      <c r="AP29" s="25">
        <v>1</v>
      </c>
      <c r="AQ29" s="25">
        <v>1</v>
      </c>
      <c r="AR29" s="25">
        <v>1</v>
      </c>
      <c r="AS29" s="25">
        <v>1</v>
      </c>
      <c r="AT29" s="25">
        <v>1</v>
      </c>
      <c r="AU29" s="25">
        <v>100</v>
      </c>
    </row>
    <row r="30" spans="1:47" ht="10.5">
      <c r="A30" s="30" t="str">
        <f>'Форма 4'!A258</f>
        <v>25.</v>
      </c>
      <c r="B30" s="25">
        <v>1</v>
      </c>
      <c r="C30" s="25">
        <v>1</v>
      </c>
      <c r="D30" s="25">
        <v>1.5</v>
      </c>
      <c r="E30" s="25">
        <v>1.5</v>
      </c>
      <c r="F30" s="25">
        <v>1.38</v>
      </c>
      <c r="G30" s="25">
        <v>1</v>
      </c>
      <c r="H30" s="25">
        <v>1</v>
      </c>
      <c r="I30" s="25">
        <v>1</v>
      </c>
      <c r="J30" s="25">
        <v>1</v>
      </c>
      <c r="K30" s="25">
        <v>0</v>
      </c>
      <c r="L30" s="25">
        <v>0</v>
      </c>
      <c r="M30" s="25">
        <v>100</v>
      </c>
      <c r="N30" s="25">
        <v>0</v>
      </c>
      <c r="O30" s="25">
        <v>0</v>
      </c>
      <c r="P30" s="25">
        <v>1</v>
      </c>
      <c r="Q30" s="25">
        <v>1</v>
      </c>
      <c r="R30" s="25">
        <v>0</v>
      </c>
      <c r="S30" s="25">
        <v>0</v>
      </c>
      <c r="T30" s="25">
        <v>1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5">
        <v>0</v>
      </c>
      <c r="AG30" s="25">
        <v>1.7</v>
      </c>
      <c r="AH30" s="25">
        <v>1.6</v>
      </c>
      <c r="AI30" s="25">
        <v>1.29</v>
      </c>
      <c r="AJ30" s="25">
        <v>0.092</v>
      </c>
      <c r="AK30" s="25">
        <v>0.18</v>
      </c>
      <c r="AL30" s="25">
        <v>1</v>
      </c>
      <c r="AM30" s="25">
        <v>1</v>
      </c>
      <c r="AN30" s="25">
        <v>0.2</v>
      </c>
      <c r="AO30" s="25">
        <v>1.5</v>
      </c>
      <c r="AP30" s="25">
        <v>1</v>
      </c>
      <c r="AQ30" s="25">
        <v>1</v>
      </c>
      <c r="AR30" s="25">
        <v>1</v>
      </c>
      <c r="AS30" s="25">
        <v>1</v>
      </c>
      <c r="AT30" s="25">
        <v>1</v>
      </c>
      <c r="AU30" s="25">
        <v>100</v>
      </c>
    </row>
    <row r="31" spans="1:47" ht="10.5">
      <c r="A31" s="30" t="str">
        <f>'Форма 4'!A269</f>
        <v>26.</v>
      </c>
      <c r="B31" s="25">
        <v>1</v>
      </c>
      <c r="C31" s="25">
        <v>1</v>
      </c>
      <c r="D31" s="25">
        <v>1.2</v>
      </c>
      <c r="E31" s="25">
        <v>1.2</v>
      </c>
      <c r="F31" s="25">
        <v>1.2</v>
      </c>
      <c r="G31" s="25">
        <v>1</v>
      </c>
      <c r="H31" s="25">
        <v>1</v>
      </c>
      <c r="I31" s="25">
        <v>1</v>
      </c>
      <c r="J31" s="25">
        <v>1</v>
      </c>
      <c r="K31" s="25">
        <v>0</v>
      </c>
      <c r="L31" s="25">
        <v>0</v>
      </c>
      <c r="M31" s="25">
        <v>100</v>
      </c>
      <c r="N31" s="25">
        <v>0</v>
      </c>
      <c r="O31" s="25">
        <v>0</v>
      </c>
      <c r="P31" s="25">
        <v>1</v>
      </c>
      <c r="Q31" s="25">
        <v>1</v>
      </c>
      <c r="R31" s="25">
        <v>0</v>
      </c>
      <c r="S31" s="25">
        <v>0</v>
      </c>
      <c r="T31" s="25">
        <v>1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v>1.7</v>
      </c>
      <c r="AH31" s="25">
        <v>1.6</v>
      </c>
      <c r="AI31" s="25">
        <v>1.29</v>
      </c>
      <c r="AJ31" s="25">
        <v>0.092</v>
      </c>
      <c r="AK31" s="25">
        <v>0.18</v>
      </c>
      <c r="AL31" s="25">
        <v>1</v>
      </c>
      <c r="AM31" s="25">
        <v>1</v>
      </c>
      <c r="AN31" s="25">
        <v>0.2</v>
      </c>
      <c r="AO31" s="25">
        <v>1.5</v>
      </c>
      <c r="AP31" s="25">
        <v>1</v>
      </c>
      <c r="AQ31" s="25">
        <v>1</v>
      </c>
      <c r="AR31" s="25">
        <v>1</v>
      </c>
      <c r="AS31" s="25">
        <v>1</v>
      </c>
      <c r="AT31" s="25">
        <v>1</v>
      </c>
      <c r="AU31" s="25">
        <v>100</v>
      </c>
    </row>
    <row r="32" spans="1:47" ht="10.5">
      <c r="A32" s="30" t="str">
        <f>'Форма 4'!A278</f>
        <v>27.</v>
      </c>
      <c r="B32" s="25">
        <v>1</v>
      </c>
      <c r="C32" s="25">
        <v>1</v>
      </c>
      <c r="D32" s="25">
        <v>1.5</v>
      </c>
      <c r="E32" s="25">
        <v>1.5</v>
      </c>
      <c r="F32" s="25">
        <v>1.38</v>
      </c>
      <c r="G32" s="25">
        <v>1</v>
      </c>
      <c r="H32" s="25">
        <v>1</v>
      </c>
      <c r="I32" s="25">
        <v>1</v>
      </c>
      <c r="J32" s="25">
        <v>1</v>
      </c>
      <c r="K32" s="25">
        <v>0</v>
      </c>
      <c r="L32" s="25">
        <v>0</v>
      </c>
      <c r="M32" s="25">
        <v>100</v>
      </c>
      <c r="N32" s="25">
        <v>0</v>
      </c>
      <c r="O32" s="25">
        <v>0</v>
      </c>
      <c r="P32" s="25">
        <v>1</v>
      </c>
      <c r="Q32" s="25">
        <v>1</v>
      </c>
      <c r="R32" s="25">
        <v>0</v>
      </c>
      <c r="S32" s="25">
        <v>0</v>
      </c>
      <c r="T32" s="25">
        <v>1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25">
        <v>0</v>
      </c>
      <c r="AE32" s="25">
        <v>0</v>
      </c>
      <c r="AF32" s="25">
        <v>0</v>
      </c>
      <c r="AG32" s="25">
        <v>1.7</v>
      </c>
      <c r="AH32" s="25">
        <v>1.6</v>
      </c>
      <c r="AI32" s="25">
        <v>1.29</v>
      </c>
      <c r="AJ32" s="25">
        <v>0.092</v>
      </c>
      <c r="AK32" s="25">
        <v>0.18</v>
      </c>
      <c r="AL32" s="25">
        <v>1</v>
      </c>
      <c r="AM32" s="25">
        <v>1</v>
      </c>
      <c r="AN32" s="25">
        <v>0.2</v>
      </c>
      <c r="AO32" s="25">
        <v>1.5</v>
      </c>
      <c r="AP32" s="25">
        <v>1</v>
      </c>
      <c r="AQ32" s="25">
        <v>1</v>
      </c>
      <c r="AR32" s="25">
        <v>1</v>
      </c>
      <c r="AS32" s="25">
        <v>1</v>
      </c>
      <c r="AT32" s="25">
        <v>1</v>
      </c>
      <c r="AU32" s="25">
        <v>100</v>
      </c>
    </row>
    <row r="33" spans="1:47" ht="10.5">
      <c r="A33" s="30" t="str">
        <f>'Форма 4'!A288</f>
        <v>28.</v>
      </c>
      <c r="B33" s="25">
        <v>1</v>
      </c>
      <c r="C33" s="25">
        <v>1</v>
      </c>
      <c r="D33" s="25">
        <v>1.5</v>
      </c>
      <c r="E33" s="25">
        <v>1.5</v>
      </c>
      <c r="F33" s="25">
        <v>1.38</v>
      </c>
      <c r="G33" s="25">
        <v>1</v>
      </c>
      <c r="H33" s="25">
        <v>1</v>
      </c>
      <c r="I33" s="25">
        <v>1</v>
      </c>
      <c r="J33" s="25">
        <v>1</v>
      </c>
      <c r="K33" s="25">
        <v>0</v>
      </c>
      <c r="L33" s="25">
        <v>0</v>
      </c>
      <c r="M33" s="25">
        <v>100</v>
      </c>
      <c r="N33" s="25">
        <v>0</v>
      </c>
      <c r="O33" s="25">
        <v>0</v>
      </c>
      <c r="P33" s="25">
        <v>1</v>
      </c>
      <c r="Q33" s="25">
        <v>1</v>
      </c>
      <c r="R33" s="25">
        <v>0</v>
      </c>
      <c r="S33" s="25">
        <v>0</v>
      </c>
      <c r="T33" s="25">
        <v>1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1.7</v>
      </c>
      <c r="AH33" s="25">
        <v>1.6</v>
      </c>
      <c r="AI33" s="25">
        <v>1.29</v>
      </c>
      <c r="AJ33" s="25">
        <v>0.092</v>
      </c>
      <c r="AK33" s="25">
        <v>0.18</v>
      </c>
      <c r="AL33" s="25">
        <v>1</v>
      </c>
      <c r="AM33" s="25">
        <v>1</v>
      </c>
      <c r="AN33" s="25">
        <v>0.2</v>
      </c>
      <c r="AO33" s="25">
        <v>1.5</v>
      </c>
      <c r="AP33" s="25">
        <v>1</v>
      </c>
      <c r="AQ33" s="25">
        <v>1</v>
      </c>
      <c r="AR33" s="25">
        <v>1</v>
      </c>
      <c r="AS33" s="25">
        <v>1</v>
      </c>
      <c r="AT33" s="25">
        <v>1</v>
      </c>
      <c r="AU33" s="25">
        <v>100</v>
      </c>
    </row>
    <row r="34" spans="1:47" ht="10.5">
      <c r="A34" s="30" t="str">
        <f>'Форма 4'!A298</f>
        <v>29.</v>
      </c>
      <c r="B34" s="25">
        <v>1</v>
      </c>
      <c r="C34" s="25">
        <v>1</v>
      </c>
      <c r="D34" s="25">
        <v>1.5</v>
      </c>
      <c r="E34" s="25">
        <v>1.5</v>
      </c>
      <c r="F34" s="25">
        <v>1.38</v>
      </c>
      <c r="G34" s="25">
        <v>1</v>
      </c>
      <c r="H34" s="25">
        <v>1</v>
      </c>
      <c r="I34" s="25">
        <v>1</v>
      </c>
      <c r="J34" s="25">
        <v>1</v>
      </c>
      <c r="K34" s="25">
        <v>0</v>
      </c>
      <c r="L34" s="25">
        <v>0</v>
      </c>
      <c r="M34" s="25">
        <v>100</v>
      </c>
      <c r="N34" s="25">
        <v>0</v>
      </c>
      <c r="O34" s="25">
        <v>0</v>
      </c>
      <c r="P34" s="25">
        <v>1</v>
      </c>
      <c r="Q34" s="25">
        <v>1</v>
      </c>
      <c r="R34" s="25">
        <v>0</v>
      </c>
      <c r="S34" s="25">
        <v>0</v>
      </c>
      <c r="T34" s="25">
        <v>1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25">
        <v>1.7</v>
      </c>
      <c r="AH34" s="25">
        <v>1.6</v>
      </c>
      <c r="AI34" s="25">
        <v>1.29</v>
      </c>
      <c r="AJ34" s="25">
        <v>0.092</v>
      </c>
      <c r="AK34" s="25">
        <v>0.18</v>
      </c>
      <c r="AL34" s="25">
        <v>1</v>
      </c>
      <c r="AM34" s="25">
        <v>1</v>
      </c>
      <c r="AN34" s="25">
        <v>0.2</v>
      </c>
      <c r="AO34" s="25">
        <v>1.5</v>
      </c>
      <c r="AP34" s="25">
        <v>1</v>
      </c>
      <c r="AQ34" s="25">
        <v>1</v>
      </c>
      <c r="AR34" s="25">
        <v>1</v>
      </c>
      <c r="AS34" s="25">
        <v>1</v>
      </c>
      <c r="AT34" s="25">
        <v>1</v>
      </c>
      <c r="AU34" s="25">
        <v>100</v>
      </c>
    </row>
    <row r="35" spans="1:47" ht="10.5">
      <c r="A35" s="30" t="str">
        <f>'Форма 4'!A308</f>
        <v>30.</v>
      </c>
      <c r="B35" s="25">
        <v>1</v>
      </c>
      <c r="C35" s="25">
        <v>1</v>
      </c>
      <c r="D35" s="25">
        <v>1.5</v>
      </c>
      <c r="E35" s="25">
        <v>1.5</v>
      </c>
      <c r="F35" s="25">
        <v>1.38</v>
      </c>
      <c r="G35" s="25">
        <v>1</v>
      </c>
      <c r="H35" s="25">
        <v>1</v>
      </c>
      <c r="I35" s="25">
        <v>1</v>
      </c>
      <c r="J35" s="25">
        <v>1</v>
      </c>
      <c r="K35" s="25">
        <v>0</v>
      </c>
      <c r="L35" s="25">
        <v>0</v>
      </c>
      <c r="M35" s="25">
        <v>100</v>
      </c>
      <c r="N35" s="25">
        <v>0</v>
      </c>
      <c r="O35" s="25">
        <v>0</v>
      </c>
      <c r="P35" s="25">
        <v>1</v>
      </c>
      <c r="Q35" s="25">
        <v>1</v>
      </c>
      <c r="R35" s="25">
        <v>0</v>
      </c>
      <c r="S35" s="25">
        <v>0</v>
      </c>
      <c r="T35" s="25">
        <v>1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  <c r="AG35" s="25">
        <v>1.7</v>
      </c>
      <c r="AH35" s="25">
        <v>1.6</v>
      </c>
      <c r="AI35" s="25">
        <v>1.29</v>
      </c>
      <c r="AJ35" s="25">
        <v>0.092</v>
      </c>
      <c r="AK35" s="25">
        <v>0.18</v>
      </c>
      <c r="AL35" s="25">
        <v>1</v>
      </c>
      <c r="AM35" s="25">
        <v>1</v>
      </c>
      <c r="AN35" s="25">
        <v>0.2</v>
      </c>
      <c r="AO35" s="25">
        <v>1.5</v>
      </c>
      <c r="AP35" s="25">
        <v>1</v>
      </c>
      <c r="AQ35" s="25">
        <v>1</v>
      </c>
      <c r="AR35" s="25">
        <v>1</v>
      </c>
      <c r="AS35" s="25">
        <v>1</v>
      </c>
      <c r="AT35" s="25">
        <v>1</v>
      </c>
      <c r="AU35" s="25">
        <v>100</v>
      </c>
    </row>
    <row r="36" spans="1:47" ht="10.5">
      <c r="A36" s="30" t="str">
        <f>'Форма 4'!A318</f>
        <v>31.</v>
      </c>
      <c r="B36" s="25">
        <v>1</v>
      </c>
      <c r="C36" s="25">
        <v>1</v>
      </c>
      <c r="D36" s="25">
        <v>1.2</v>
      </c>
      <c r="E36" s="25">
        <v>1.2</v>
      </c>
      <c r="F36" s="25">
        <v>1.2</v>
      </c>
      <c r="G36" s="25">
        <v>1</v>
      </c>
      <c r="H36" s="25">
        <v>1</v>
      </c>
      <c r="I36" s="25">
        <v>1</v>
      </c>
      <c r="J36" s="25">
        <v>1</v>
      </c>
      <c r="K36" s="25">
        <v>0</v>
      </c>
      <c r="L36" s="25">
        <v>0</v>
      </c>
      <c r="M36" s="25">
        <v>100</v>
      </c>
      <c r="N36" s="25">
        <v>0</v>
      </c>
      <c r="O36" s="25">
        <v>0</v>
      </c>
      <c r="P36" s="25">
        <v>1</v>
      </c>
      <c r="Q36" s="25">
        <v>1</v>
      </c>
      <c r="R36" s="25">
        <v>0</v>
      </c>
      <c r="S36" s="25">
        <v>0</v>
      </c>
      <c r="T36" s="25">
        <v>1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  <c r="AG36" s="25">
        <v>1.7</v>
      </c>
      <c r="AH36" s="25">
        <v>1.6</v>
      </c>
      <c r="AI36" s="25">
        <v>1.29</v>
      </c>
      <c r="AJ36" s="25">
        <v>0.092</v>
      </c>
      <c r="AK36" s="25">
        <v>0.18</v>
      </c>
      <c r="AL36" s="25">
        <v>1</v>
      </c>
      <c r="AM36" s="25">
        <v>1</v>
      </c>
      <c r="AN36" s="25">
        <v>0.2</v>
      </c>
      <c r="AO36" s="25">
        <v>1.5</v>
      </c>
      <c r="AP36" s="25">
        <v>1</v>
      </c>
      <c r="AQ36" s="25">
        <v>1</v>
      </c>
      <c r="AR36" s="25">
        <v>1</v>
      </c>
      <c r="AS36" s="25">
        <v>1</v>
      </c>
      <c r="AT36" s="25">
        <v>1</v>
      </c>
      <c r="AU36" s="25">
        <v>100</v>
      </c>
    </row>
    <row r="37" spans="1:47" ht="10.5">
      <c r="A37" s="30" t="str">
        <f>'Форма 4'!A329</f>
        <v>32.</v>
      </c>
      <c r="B37" s="25">
        <v>1</v>
      </c>
      <c r="C37" s="25">
        <v>1</v>
      </c>
      <c r="D37" s="25">
        <v>1.2</v>
      </c>
      <c r="E37" s="25">
        <v>1.2</v>
      </c>
      <c r="F37" s="25">
        <v>1.2</v>
      </c>
      <c r="G37" s="25">
        <v>1</v>
      </c>
      <c r="H37" s="25">
        <v>1</v>
      </c>
      <c r="I37" s="25">
        <v>1</v>
      </c>
      <c r="J37" s="25">
        <v>1</v>
      </c>
      <c r="K37" s="25">
        <v>0</v>
      </c>
      <c r="L37" s="25">
        <v>5</v>
      </c>
      <c r="M37" s="25">
        <v>100</v>
      </c>
      <c r="N37" s="25">
        <v>0</v>
      </c>
      <c r="O37" s="25">
        <v>0</v>
      </c>
      <c r="P37" s="25">
        <v>1</v>
      </c>
      <c r="Q37" s="25">
        <v>1</v>
      </c>
      <c r="R37" s="25">
        <v>0</v>
      </c>
      <c r="S37" s="25">
        <v>0</v>
      </c>
      <c r="T37" s="25">
        <v>1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  <c r="AG37" s="25">
        <v>1.7</v>
      </c>
      <c r="AH37" s="25">
        <v>1.6</v>
      </c>
      <c r="AI37" s="25">
        <v>1.29</v>
      </c>
      <c r="AJ37" s="25">
        <v>0.092</v>
      </c>
      <c r="AK37" s="25">
        <v>0.18</v>
      </c>
      <c r="AL37" s="25">
        <v>1</v>
      </c>
      <c r="AM37" s="25">
        <v>1</v>
      </c>
      <c r="AN37" s="25">
        <v>0.2</v>
      </c>
      <c r="AO37" s="25">
        <v>1.5</v>
      </c>
      <c r="AP37" s="25">
        <v>1</v>
      </c>
      <c r="AQ37" s="25">
        <v>1</v>
      </c>
      <c r="AR37" s="25">
        <v>1</v>
      </c>
      <c r="AS37" s="25">
        <v>1</v>
      </c>
      <c r="AT37" s="25">
        <v>1</v>
      </c>
      <c r="AU37" s="25">
        <v>100</v>
      </c>
    </row>
    <row r="38" spans="1:47" ht="10.5">
      <c r="A38" s="30" t="str">
        <f>'Форма 4'!A338</f>
        <v>33.</v>
      </c>
      <c r="B38" s="25">
        <v>1</v>
      </c>
      <c r="C38" s="25">
        <v>1</v>
      </c>
      <c r="D38" s="25">
        <v>1.2</v>
      </c>
      <c r="E38" s="25">
        <v>1.2</v>
      </c>
      <c r="F38" s="25">
        <v>1.2</v>
      </c>
      <c r="G38" s="25">
        <v>1</v>
      </c>
      <c r="H38" s="25">
        <v>1</v>
      </c>
      <c r="I38" s="25">
        <v>1</v>
      </c>
      <c r="J38" s="25">
        <v>1</v>
      </c>
      <c r="K38" s="25">
        <v>0</v>
      </c>
      <c r="L38" s="25">
        <v>5</v>
      </c>
      <c r="M38" s="25">
        <v>100</v>
      </c>
      <c r="N38" s="25">
        <v>0</v>
      </c>
      <c r="O38" s="25">
        <v>0</v>
      </c>
      <c r="P38" s="25">
        <v>1</v>
      </c>
      <c r="Q38" s="25">
        <v>1</v>
      </c>
      <c r="R38" s="25">
        <v>0</v>
      </c>
      <c r="S38" s="25">
        <v>0</v>
      </c>
      <c r="T38" s="25">
        <v>1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1.7</v>
      </c>
      <c r="AH38" s="25">
        <v>1.6</v>
      </c>
      <c r="AI38" s="25">
        <v>1.29</v>
      </c>
      <c r="AJ38" s="25">
        <v>0.092</v>
      </c>
      <c r="AK38" s="25">
        <v>0.18</v>
      </c>
      <c r="AL38" s="25">
        <v>1</v>
      </c>
      <c r="AM38" s="25">
        <v>1</v>
      </c>
      <c r="AN38" s="25">
        <v>0.2</v>
      </c>
      <c r="AO38" s="25">
        <v>1.5</v>
      </c>
      <c r="AP38" s="25">
        <v>1</v>
      </c>
      <c r="AQ38" s="25">
        <v>1</v>
      </c>
      <c r="AR38" s="25">
        <v>1</v>
      </c>
      <c r="AS38" s="25">
        <v>1</v>
      </c>
      <c r="AT38" s="25">
        <v>1</v>
      </c>
      <c r="AU38" s="25">
        <v>100</v>
      </c>
    </row>
    <row r="39" spans="1:47" ht="10.5">
      <c r="A39" s="30" t="str">
        <f>'Форма 4'!A347</f>
        <v>34.</v>
      </c>
      <c r="B39" s="25">
        <v>1</v>
      </c>
      <c r="C39" s="25">
        <v>1</v>
      </c>
      <c r="D39" s="25">
        <v>1.2</v>
      </c>
      <c r="E39" s="25">
        <v>1.2</v>
      </c>
      <c r="F39" s="25">
        <v>1.2</v>
      </c>
      <c r="G39" s="25">
        <v>1</v>
      </c>
      <c r="H39" s="25">
        <v>1</v>
      </c>
      <c r="I39" s="25">
        <v>1</v>
      </c>
      <c r="J39" s="25">
        <v>1</v>
      </c>
      <c r="K39" s="25">
        <v>0</v>
      </c>
      <c r="L39" s="25">
        <v>0</v>
      </c>
      <c r="M39" s="25">
        <v>100</v>
      </c>
      <c r="N39" s="25">
        <v>0</v>
      </c>
      <c r="O39" s="25">
        <v>0</v>
      </c>
      <c r="P39" s="25">
        <v>1</v>
      </c>
      <c r="Q39" s="25">
        <v>1</v>
      </c>
      <c r="R39" s="25">
        <v>0</v>
      </c>
      <c r="S39" s="25">
        <v>0</v>
      </c>
      <c r="T39" s="25">
        <v>1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1.7</v>
      </c>
      <c r="AH39" s="25">
        <v>1.6</v>
      </c>
      <c r="AI39" s="25">
        <v>1.29</v>
      </c>
      <c r="AJ39" s="25">
        <v>0.092</v>
      </c>
      <c r="AK39" s="25">
        <v>0.18</v>
      </c>
      <c r="AL39" s="25">
        <v>1</v>
      </c>
      <c r="AM39" s="25">
        <v>1</v>
      </c>
      <c r="AN39" s="25">
        <v>0.2</v>
      </c>
      <c r="AO39" s="25">
        <v>1.5</v>
      </c>
      <c r="AP39" s="25">
        <v>1</v>
      </c>
      <c r="AQ39" s="25">
        <v>1</v>
      </c>
      <c r="AR39" s="25">
        <v>1</v>
      </c>
      <c r="AS39" s="25">
        <v>1</v>
      </c>
      <c r="AT39" s="25">
        <v>1</v>
      </c>
      <c r="AU39" s="25">
        <v>100</v>
      </c>
    </row>
    <row r="40" spans="1:47" ht="10.5">
      <c r="A40" s="30" t="str">
        <f>'Форма 4'!A356</f>
        <v>35.</v>
      </c>
      <c r="B40" s="25">
        <v>1</v>
      </c>
      <c r="C40" s="25">
        <v>1</v>
      </c>
      <c r="D40" s="25">
        <v>1.2</v>
      </c>
      <c r="E40" s="25">
        <v>1.2</v>
      </c>
      <c r="F40" s="25">
        <v>1.2</v>
      </c>
      <c r="G40" s="25">
        <v>1</v>
      </c>
      <c r="H40" s="25">
        <v>1</v>
      </c>
      <c r="I40" s="25">
        <v>1</v>
      </c>
      <c r="J40" s="25">
        <v>1</v>
      </c>
      <c r="K40" s="25">
        <v>0</v>
      </c>
      <c r="L40" s="25">
        <v>5</v>
      </c>
      <c r="M40" s="25">
        <v>100</v>
      </c>
      <c r="N40" s="25">
        <v>0</v>
      </c>
      <c r="O40" s="25">
        <v>0</v>
      </c>
      <c r="P40" s="25">
        <v>1</v>
      </c>
      <c r="Q40" s="25">
        <v>1</v>
      </c>
      <c r="R40" s="25">
        <v>0</v>
      </c>
      <c r="S40" s="25">
        <v>0</v>
      </c>
      <c r="T40" s="25">
        <v>1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5">
        <v>0</v>
      </c>
      <c r="AF40" s="25">
        <v>0</v>
      </c>
      <c r="AG40" s="25">
        <v>1.7</v>
      </c>
      <c r="AH40" s="25">
        <v>1.6</v>
      </c>
      <c r="AI40" s="25">
        <v>1.29</v>
      </c>
      <c r="AJ40" s="25">
        <v>0.092</v>
      </c>
      <c r="AK40" s="25">
        <v>0.18</v>
      </c>
      <c r="AL40" s="25">
        <v>1</v>
      </c>
      <c r="AM40" s="25">
        <v>1</v>
      </c>
      <c r="AN40" s="25">
        <v>0.2</v>
      </c>
      <c r="AO40" s="25">
        <v>1.5</v>
      </c>
      <c r="AP40" s="25">
        <v>1</v>
      </c>
      <c r="AQ40" s="25">
        <v>1</v>
      </c>
      <c r="AR40" s="25">
        <v>1</v>
      </c>
      <c r="AS40" s="25">
        <v>1</v>
      </c>
      <c r="AT40" s="25">
        <v>1</v>
      </c>
      <c r="AU40" s="25">
        <v>100</v>
      </c>
    </row>
    <row r="41" spans="1:47" ht="10.5">
      <c r="A41" s="30" t="str">
        <f>'Форма 4'!A365</f>
        <v>36.</v>
      </c>
      <c r="B41" s="25">
        <v>1</v>
      </c>
      <c r="C41" s="25">
        <v>1</v>
      </c>
      <c r="D41" s="25">
        <v>1.2</v>
      </c>
      <c r="E41" s="25">
        <v>1.2</v>
      </c>
      <c r="F41" s="25">
        <v>1.2</v>
      </c>
      <c r="G41" s="25">
        <v>1</v>
      </c>
      <c r="H41" s="25">
        <v>1</v>
      </c>
      <c r="I41" s="25">
        <v>1</v>
      </c>
      <c r="J41" s="25">
        <v>1</v>
      </c>
      <c r="K41" s="25">
        <v>0</v>
      </c>
      <c r="L41" s="25">
        <v>0</v>
      </c>
      <c r="M41" s="25">
        <v>100</v>
      </c>
      <c r="N41" s="25">
        <v>0</v>
      </c>
      <c r="O41" s="25">
        <v>0</v>
      </c>
      <c r="P41" s="25">
        <v>1</v>
      </c>
      <c r="Q41" s="25">
        <v>1</v>
      </c>
      <c r="R41" s="25">
        <v>0</v>
      </c>
      <c r="S41" s="25">
        <v>0</v>
      </c>
      <c r="T41" s="25">
        <v>1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  <c r="AG41" s="25">
        <v>1.7</v>
      </c>
      <c r="AH41" s="25">
        <v>1.6</v>
      </c>
      <c r="AI41" s="25">
        <v>1.29</v>
      </c>
      <c r="AJ41" s="25">
        <v>0.092</v>
      </c>
      <c r="AK41" s="25">
        <v>0.18</v>
      </c>
      <c r="AL41" s="25">
        <v>1</v>
      </c>
      <c r="AM41" s="25">
        <v>1</v>
      </c>
      <c r="AN41" s="25">
        <v>0.2</v>
      </c>
      <c r="AO41" s="25">
        <v>1.5</v>
      </c>
      <c r="AP41" s="25">
        <v>1</v>
      </c>
      <c r="AQ41" s="25">
        <v>1</v>
      </c>
      <c r="AR41" s="25">
        <v>1</v>
      </c>
      <c r="AS41" s="25">
        <v>1</v>
      </c>
      <c r="AT41" s="25">
        <v>1</v>
      </c>
      <c r="AU41" s="25">
        <v>100</v>
      </c>
    </row>
    <row r="42" spans="1:47" ht="10.5">
      <c r="A42" s="30" t="str">
        <f>'Форма 4'!A374</f>
        <v>37.</v>
      </c>
      <c r="B42" s="25">
        <v>1</v>
      </c>
      <c r="C42" s="25">
        <v>1</v>
      </c>
      <c r="D42" s="25">
        <v>1.2</v>
      </c>
      <c r="E42" s="25">
        <v>1.2</v>
      </c>
      <c r="F42" s="25">
        <v>1.2</v>
      </c>
      <c r="G42" s="25">
        <v>1</v>
      </c>
      <c r="H42" s="25">
        <v>1</v>
      </c>
      <c r="I42" s="25">
        <v>1</v>
      </c>
      <c r="J42" s="25">
        <v>1</v>
      </c>
      <c r="K42" s="25">
        <v>0</v>
      </c>
      <c r="L42" s="25">
        <v>0</v>
      </c>
      <c r="M42" s="25">
        <v>100</v>
      </c>
      <c r="N42" s="25">
        <v>0</v>
      </c>
      <c r="O42" s="25">
        <v>0</v>
      </c>
      <c r="P42" s="25">
        <v>1</v>
      </c>
      <c r="Q42" s="25">
        <v>1</v>
      </c>
      <c r="R42" s="25">
        <v>0</v>
      </c>
      <c r="S42" s="25">
        <v>0</v>
      </c>
      <c r="T42" s="25">
        <v>1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25">
        <v>1.7</v>
      </c>
      <c r="AH42" s="25">
        <v>1.6</v>
      </c>
      <c r="AI42" s="25">
        <v>1.29</v>
      </c>
      <c r="AJ42" s="25">
        <v>0.092</v>
      </c>
      <c r="AK42" s="25">
        <v>0.18</v>
      </c>
      <c r="AL42" s="25">
        <v>1</v>
      </c>
      <c r="AM42" s="25">
        <v>1</v>
      </c>
      <c r="AN42" s="25">
        <v>0.2</v>
      </c>
      <c r="AO42" s="25">
        <v>1.5</v>
      </c>
      <c r="AP42" s="25">
        <v>1</v>
      </c>
      <c r="AQ42" s="25">
        <v>1</v>
      </c>
      <c r="AR42" s="25">
        <v>1</v>
      </c>
      <c r="AS42" s="25">
        <v>1</v>
      </c>
      <c r="AT42" s="25">
        <v>1</v>
      </c>
      <c r="AU42" s="25">
        <v>100</v>
      </c>
    </row>
    <row r="43" spans="1:47" ht="10.5">
      <c r="A43" s="30" t="str">
        <f>'Форма 4'!A385</f>
        <v>38.</v>
      </c>
      <c r="B43" s="25">
        <v>1</v>
      </c>
      <c r="C43" s="25">
        <v>1</v>
      </c>
      <c r="D43" s="25">
        <v>1.5</v>
      </c>
      <c r="E43" s="25">
        <v>1.5</v>
      </c>
      <c r="F43" s="25">
        <v>1.38</v>
      </c>
      <c r="G43" s="25">
        <v>1</v>
      </c>
      <c r="H43" s="25">
        <v>1</v>
      </c>
      <c r="I43" s="25">
        <v>1</v>
      </c>
      <c r="J43" s="25">
        <v>1</v>
      </c>
      <c r="K43" s="25">
        <v>0</v>
      </c>
      <c r="L43" s="25">
        <v>0</v>
      </c>
      <c r="M43" s="25">
        <v>100</v>
      </c>
      <c r="N43" s="25">
        <v>0</v>
      </c>
      <c r="O43" s="25">
        <v>0</v>
      </c>
      <c r="P43" s="25">
        <v>1</v>
      </c>
      <c r="Q43" s="25">
        <v>1</v>
      </c>
      <c r="R43" s="25">
        <v>0</v>
      </c>
      <c r="S43" s="25">
        <v>0</v>
      </c>
      <c r="T43" s="25">
        <v>1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5">
        <v>0</v>
      </c>
      <c r="AE43" s="25">
        <v>0</v>
      </c>
      <c r="AF43" s="25">
        <v>0</v>
      </c>
      <c r="AG43" s="25">
        <v>1.7</v>
      </c>
      <c r="AH43" s="25">
        <v>1.6</v>
      </c>
      <c r="AI43" s="25">
        <v>1.29</v>
      </c>
      <c r="AJ43" s="25">
        <v>0.092</v>
      </c>
      <c r="AK43" s="25">
        <v>0.18</v>
      </c>
      <c r="AL43" s="25">
        <v>1</v>
      </c>
      <c r="AM43" s="25">
        <v>1</v>
      </c>
      <c r="AN43" s="25">
        <v>0.2</v>
      </c>
      <c r="AO43" s="25">
        <v>1.5</v>
      </c>
      <c r="AP43" s="25">
        <v>1</v>
      </c>
      <c r="AQ43" s="25">
        <v>1</v>
      </c>
      <c r="AR43" s="25">
        <v>1</v>
      </c>
      <c r="AS43" s="25">
        <v>1</v>
      </c>
      <c r="AT43" s="25">
        <v>1</v>
      </c>
      <c r="AU43" s="25">
        <v>100</v>
      </c>
    </row>
    <row r="44" spans="1:47" ht="10.5">
      <c r="A44" s="30" t="str">
        <f>'Форма 4'!A395</f>
        <v>39.</v>
      </c>
      <c r="B44" s="25">
        <v>1</v>
      </c>
      <c r="C44" s="25">
        <v>1</v>
      </c>
      <c r="D44" s="25">
        <v>1.5</v>
      </c>
      <c r="E44" s="25">
        <v>1.5</v>
      </c>
      <c r="F44" s="25">
        <v>1.38</v>
      </c>
      <c r="G44" s="25">
        <v>1</v>
      </c>
      <c r="H44" s="25">
        <v>1</v>
      </c>
      <c r="I44" s="25">
        <v>1</v>
      </c>
      <c r="J44" s="25">
        <v>1</v>
      </c>
      <c r="K44" s="25">
        <v>0</v>
      </c>
      <c r="L44" s="25">
        <v>0</v>
      </c>
      <c r="M44" s="25">
        <v>100</v>
      </c>
      <c r="N44" s="25">
        <v>0</v>
      </c>
      <c r="O44" s="25">
        <v>0</v>
      </c>
      <c r="P44" s="25">
        <v>1</v>
      </c>
      <c r="Q44" s="25">
        <v>1</v>
      </c>
      <c r="R44" s="25">
        <v>0</v>
      </c>
      <c r="S44" s="25">
        <v>0</v>
      </c>
      <c r="T44" s="25">
        <v>1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>
        <v>1.7</v>
      </c>
      <c r="AH44" s="25">
        <v>1.6</v>
      </c>
      <c r="AI44" s="25">
        <v>1.29</v>
      </c>
      <c r="AJ44" s="25">
        <v>0.092</v>
      </c>
      <c r="AK44" s="25">
        <v>0.18</v>
      </c>
      <c r="AL44" s="25">
        <v>1</v>
      </c>
      <c r="AM44" s="25">
        <v>1</v>
      </c>
      <c r="AN44" s="25">
        <v>0.2</v>
      </c>
      <c r="AO44" s="25">
        <v>1.5</v>
      </c>
      <c r="AP44" s="25">
        <v>1</v>
      </c>
      <c r="AQ44" s="25">
        <v>1</v>
      </c>
      <c r="AR44" s="25">
        <v>1</v>
      </c>
      <c r="AS44" s="25">
        <v>1</v>
      </c>
      <c r="AT44" s="25">
        <v>1</v>
      </c>
      <c r="AU44" s="25">
        <v>100</v>
      </c>
    </row>
    <row r="45" spans="1:47" ht="10.5">
      <c r="A45" s="30" t="str">
        <f>'Форма 4'!A405</f>
        <v>40.</v>
      </c>
      <c r="B45" s="25">
        <v>1</v>
      </c>
      <c r="C45" s="25">
        <v>1</v>
      </c>
      <c r="D45" s="25">
        <v>1.5</v>
      </c>
      <c r="E45" s="25">
        <v>1.5</v>
      </c>
      <c r="F45" s="25">
        <v>1.38</v>
      </c>
      <c r="G45" s="25">
        <v>1</v>
      </c>
      <c r="H45" s="25">
        <v>1</v>
      </c>
      <c r="I45" s="25">
        <v>1</v>
      </c>
      <c r="J45" s="25">
        <v>1</v>
      </c>
      <c r="K45" s="25">
        <v>0</v>
      </c>
      <c r="L45" s="25">
        <v>0</v>
      </c>
      <c r="M45" s="25">
        <v>100</v>
      </c>
      <c r="N45" s="25">
        <v>0</v>
      </c>
      <c r="O45" s="25">
        <v>0</v>
      </c>
      <c r="P45" s="25">
        <v>1</v>
      </c>
      <c r="Q45" s="25">
        <v>1</v>
      </c>
      <c r="R45" s="25">
        <v>0</v>
      </c>
      <c r="S45" s="25">
        <v>0</v>
      </c>
      <c r="T45" s="25">
        <v>1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v>1.7</v>
      </c>
      <c r="AH45" s="25">
        <v>1.6</v>
      </c>
      <c r="AI45" s="25">
        <v>1.29</v>
      </c>
      <c r="AJ45" s="25">
        <v>0.092</v>
      </c>
      <c r="AK45" s="25">
        <v>0.18</v>
      </c>
      <c r="AL45" s="25">
        <v>1</v>
      </c>
      <c r="AM45" s="25">
        <v>1</v>
      </c>
      <c r="AN45" s="25">
        <v>0.2</v>
      </c>
      <c r="AO45" s="25">
        <v>1.5</v>
      </c>
      <c r="AP45" s="25">
        <v>1</v>
      </c>
      <c r="AQ45" s="25">
        <v>1</v>
      </c>
      <c r="AR45" s="25">
        <v>1</v>
      </c>
      <c r="AS45" s="25">
        <v>1</v>
      </c>
      <c r="AT45" s="25">
        <v>1</v>
      </c>
      <c r="AU45" s="25">
        <v>100</v>
      </c>
    </row>
    <row r="46" spans="1:47" ht="10.5">
      <c r="A46" s="30" t="str">
        <f>'Форма 4'!A415</f>
        <v>41.</v>
      </c>
      <c r="B46" s="25">
        <v>1</v>
      </c>
      <c r="C46" s="25">
        <v>1</v>
      </c>
      <c r="D46" s="25">
        <v>1.2</v>
      </c>
      <c r="E46" s="25">
        <v>1.2</v>
      </c>
      <c r="F46" s="25">
        <v>1.2</v>
      </c>
      <c r="G46" s="25">
        <v>1</v>
      </c>
      <c r="H46" s="25">
        <v>1</v>
      </c>
      <c r="I46" s="25">
        <v>1</v>
      </c>
      <c r="J46" s="25">
        <v>1</v>
      </c>
      <c r="K46" s="25">
        <v>0</v>
      </c>
      <c r="L46" s="25">
        <v>0</v>
      </c>
      <c r="M46" s="25">
        <v>100</v>
      </c>
      <c r="N46" s="25">
        <v>0</v>
      </c>
      <c r="O46" s="25">
        <v>0</v>
      </c>
      <c r="P46" s="25">
        <v>1</v>
      </c>
      <c r="Q46" s="25">
        <v>1</v>
      </c>
      <c r="R46" s="25">
        <v>0</v>
      </c>
      <c r="S46" s="25">
        <v>0</v>
      </c>
      <c r="T46" s="25">
        <v>1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1.7</v>
      </c>
      <c r="AH46" s="25">
        <v>1.6</v>
      </c>
      <c r="AI46" s="25">
        <v>1.29</v>
      </c>
      <c r="AJ46" s="25">
        <v>0.092</v>
      </c>
      <c r="AK46" s="25">
        <v>0.18</v>
      </c>
      <c r="AL46" s="25">
        <v>1</v>
      </c>
      <c r="AM46" s="25">
        <v>1</v>
      </c>
      <c r="AN46" s="25">
        <v>0.2</v>
      </c>
      <c r="AO46" s="25">
        <v>1.5</v>
      </c>
      <c r="AP46" s="25">
        <v>1</v>
      </c>
      <c r="AQ46" s="25">
        <v>1</v>
      </c>
      <c r="AR46" s="25">
        <v>1</v>
      </c>
      <c r="AS46" s="25">
        <v>1</v>
      </c>
      <c r="AT46" s="25">
        <v>1</v>
      </c>
      <c r="AU46" s="25">
        <v>100</v>
      </c>
    </row>
    <row r="47" spans="1:47" ht="10.5">
      <c r="A47" s="30" t="str">
        <f>'Форма 4'!A424</f>
        <v>42.</v>
      </c>
      <c r="B47" s="25">
        <v>1</v>
      </c>
      <c r="C47" s="25">
        <v>1</v>
      </c>
      <c r="D47" s="25">
        <v>1.2</v>
      </c>
      <c r="E47" s="25">
        <v>1.2</v>
      </c>
      <c r="F47" s="25">
        <v>1.2</v>
      </c>
      <c r="G47" s="25">
        <v>1</v>
      </c>
      <c r="H47" s="25">
        <v>1</v>
      </c>
      <c r="I47" s="25">
        <v>1</v>
      </c>
      <c r="J47" s="25">
        <v>1</v>
      </c>
      <c r="K47" s="25">
        <v>0</v>
      </c>
      <c r="L47" s="25">
        <v>0</v>
      </c>
      <c r="M47" s="25">
        <v>100</v>
      </c>
      <c r="N47" s="25">
        <v>0</v>
      </c>
      <c r="O47" s="25">
        <v>0</v>
      </c>
      <c r="P47" s="25">
        <v>1</v>
      </c>
      <c r="Q47" s="25">
        <v>1</v>
      </c>
      <c r="R47" s="25">
        <v>0</v>
      </c>
      <c r="S47" s="25">
        <v>0</v>
      </c>
      <c r="T47" s="25">
        <v>1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5">
        <v>0</v>
      </c>
      <c r="AE47" s="25">
        <v>0</v>
      </c>
      <c r="AF47" s="25">
        <v>0</v>
      </c>
      <c r="AG47" s="25">
        <v>1.7</v>
      </c>
      <c r="AH47" s="25">
        <v>1.6</v>
      </c>
      <c r="AI47" s="25">
        <v>1.29</v>
      </c>
      <c r="AJ47" s="25">
        <v>0.092</v>
      </c>
      <c r="AK47" s="25">
        <v>0.18</v>
      </c>
      <c r="AL47" s="25">
        <v>1</v>
      </c>
      <c r="AM47" s="25">
        <v>1</v>
      </c>
      <c r="AN47" s="25">
        <v>0.2</v>
      </c>
      <c r="AO47" s="25">
        <v>1.5</v>
      </c>
      <c r="AP47" s="25">
        <v>1</v>
      </c>
      <c r="AQ47" s="25">
        <v>1</v>
      </c>
      <c r="AR47" s="25">
        <v>1</v>
      </c>
      <c r="AS47" s="25">
        <v>1</v>
      </c>
      <c r="AT47" s="25">
        <v>1</v>
      </c>
      <c r="AU47" s="25">
        <v>100</v>
      </c>
    </row>
    <row r="48" spans="1:47" ht="10.5">
      <c r="A48" s="30" t="str">
        <f>'Форма 4'!A433</f>
        <v>43.</v>
      </c>
      <c r="B48" s="25">
        <v>1</v>
      </c>
      <c r="C48" s="25">
        <v>1</v>
      </c>
      <c r="D48" s="25">
        <v>1.5</v>
      </c>
      <c r="E48" s="25">
        <v>1.5</v>
      </c>
      <c r="F48" s="25">
        <v>1.38</v>
      </c>
      <c r="G48" s="25">
        <v>1</v>
      </c>
      <c r="H48" s="25">
        <v>1</v>
      </c>
      <c r="I48" s="25">
        <v>1</v>
      </c>
      <c r="J48" s="25">
        <v>1</v>
      </c>
      <c r="K48" s="25">
        <v>0</v>
      </c>
      <c r="L48" s="25">
        <v>0</v>
      </c>
      <c r="M48" s="25">
        <v>100</v>
      </c>
      <c r="N48" s="25">
        <v>0</v>
      </c>
      <c r="O48" s="25">
        <v>0</v>
      </c>
      <c r="P48" s="25">
        <v>1</v>
      </c>
      <c r="Q48" s="25">
        <v>1</v>
      </c>
      <c r="R48" s="25">
        <v>0</v>
      </c>
      <c r="S48" s="25">
        <v>0</v>
      </c>
      <c r="T48" s="25">
        <v>1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25">
        <v>0</v>
      </c>
      <c r="AE48" s="25">
        <v>0</v>
      </c>
      <c r="AF48" s="25">
        <v>0</v>
      </c>
      <c r="AG48" s="25">
        <v>1.7</v>
      </c>
      <c r="AH48" s="25">
        <v>1.6</v>
      </c>
      <c r="AI48" s="25">
        <v>1.29</v>
      </c>
      <c r="AJ48" s="25">
        <v>0.092</v>
      </c>
      <c r="AK48" s="25">
        <v>0.18</v>
      </c>
      <c r="AL48" s="25">
        <v>1</v>
      </c>
      <c r="AM48" s="25">
        <v>1</v>
      </c>
      <c r="AN48" s="25">
        <v>0.2</v>
      </c>
      <c r="AO48" s="25">
        <v>1.5</v>
      </c>
      <c r="AP48" s="25">
        <v>1</v>
      </c>
      <c r="AQ48" s="25">
        <v>1</v>
      </c>
      <c r="AR48" s="25">
        <v>1</v>
      </c>
      <c r="AS48" s="25">
        <v>1</v>
      </c>
      <c r="AT48" s="25">
        <v>1</v>
      </c>
      <c r="AU48" s="25">
        <v>100</v>
      </c>
    </row>
    <row r="49" spans="1:47" ht="10.5">
      <c r="A49" s="30" t="str">
        <f>'Форма 4'!A443</f>
        <v>44.</v>
      </c>
      <c r="B49" s="25">
        <v>1</v>
      </c>
      <c r="C49" s="25">
        <v>1</v>
      </c>
      <c r="D49" s="25">
        <v>1.2</v>
      </c>
      <c r="E49" s="25">
        <v>1.2</v>
      </c>
      <c r="F49" s="25">
        <v>1.2</v>
      </c>
      <c r="G49" s="25">
        <v>1</v>
      </c>
      <c r="H49" s="25">
        <v>1</v>
      </c>
      <c r="I49" s="25">
        <v>1</v>
      </c>
      <c r="J49" s="25">
        <v>1</v>
      </c>
      <c r="K49" s="25">
        <v>0</v>
      </c>
      <c r="L49" s="25">
        <v>0</v>
      </c>
      <c r="M49" s="25">
        <v>100</v>
      </c>
      <c r="N49" s="25">
        <v>0</v>
      </c>
      <c r="O49" s="25">
        <v>0</v>
      </c>
      <c r="P49" s="25">
        <v>1</v>
      </c>
      <c r="Q49" s="25">
        <v>1</v>
      </c>
      <c r="R49" s="25">
        <v>0</v>
      </c>
      <c r="S49" s="25">
        <v>0</v>
      </c>
      <c r="T49" s="25">
        <v>1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5">
        <v>0</v>
      </c>
      <c r="AF49" s="25">
        <v>0</v>
      </c>
      <c r="AG49" s="25">
        <v>1.7</v>
      </c>
      <c r="AH49" s="25">
        <v>1.6</v>
      </c>
      <c r="AI49" s="25">
        <v>1.29</v>
      </c>
      <c r="AJ49" s="25">
        <v>0.092</v>
      </c>
      <c r="AK49" s="25">
        <v>0.18</v>
      </c>
      <c r="AL49" s="25">
        <v>1</v>
      </c>
      <c r="AM49" s="25">
        <v>1</v>
      </c>
      <c r="AN49" s="25">
        <v>0.2</v>
      </c>
      <c r="AO49" s="25">
        <v>1.5</v>
      </c>
      <c r="AP49" s="25">
        <v>1</v>
      </c>
      <c r="AQ49" s="25">
        <v>1</v>
      </c>
      <c r="AR49" s="25">
        <v>1</v>
      </c>
      <c r="AS49" s="25">
        <v>1</v>
      </c>
      <c r="AT49" s="25">
        <v>1</v>
      </c>
      <c r="AU49" s="25">
        <v>100</v>
      </c>
    </row>
    <row r="50" spans="1:47" ht="10.5">
      <c r="A50" s="30" t="str">
        <f>'Форма 4'!A452</f>
        <v>45.</v>
      </c>
      <c r="B50" s="25">
        <v>1</v>
      </c>
      <c r="C50" s="25">
        <v>1</v>
      </c>
      <c r="D50" s="25">
        <v>1.2</v>
      </c>
      <c r="E50" s="25">
        <v>1.2</v>
      </c>
      <c r="F50" s="25">
        <v>1.2</v>
      </c>
      <c r="G50" s="25">
        <v>1</v>
      </c>
      <c r="H50" s="25">
        <v>1</v>
      </c>
      <c r="I50" s="25">
        <v>1</v>
      </c>
      <c r="J50" s="25">
        <v>1</v>
      </c>
      <c r="K50" s="25">
        <v>0</v>
      </c>
      <c r="L50" s="25">
        <v>0</v>
      </c>
      <c r="M50" s="25">
        <v>100</v>
      </c>
      <c r="N50" s="25">
        <v>0</v>
      </c>
      <c r="O50" s="25">
        <v>0</v>
      </c>
      <c r="P50" s="25">
        <v>1</v>
      </c>
      <c r="Q50" s="25">
        <v>1</v>
      </c>
      <c r="R50" s="25">
        <v>0</v>
      </c>
      <c r="S50" s="25">
        <v>0</v>
      </c>
      <c r="T50" s="25">
        <v>1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5">
        <v>0</v>
      </c>
      <c r="AE50" s="25">
        <v>0</v>
      </c>
      <c r="AF50" s="25">
        <v>0</v>
      </c>
      <c r="AG50" s="25">
        <v>1.7</v>
      </c>
      <c r="AH50" s="25">
        <v>1.6</v>
      </c>
      <c r="AI50" s="25">
        <v>1.29</v>
      </c>
      <c r="AJ50" s="25">
        <v>0.092</v>
      </c>
      <c r="AK50" s="25">
        <v>0.18</v>
      </c>
      <c r="AL50" s="25">
        <v>1</v>
      </c>
      <c r="AM50" s="25">
        <v>1</v>
      </c>
      <c r="AN50" s="25">
        <v>0.2</v>
      </c>
      <c r="AO50" s="25">
        <v>1.5</v>
      </c>
      <c r="AP50" s="25">
        <v>1</v>
      </c>
      <c r="AQ50" s="25">
        <v>1</v>
      </c>
      <c r="AR50" s="25">
        <v>1</v>
      </c>
      <c r="AS50" s="25">
        <v>1</v>
      </c>
      <c r="AT50" s="25">
        <v>1</v>
      </c>
      <c r="AU50" s="25">
        <v>100</v>
      </c>
    </row>
    <row r="51" spans="1:47" ht="10.5">
      <c r="A51" s="30" t="str">
        <f>'Форма 4'!A461</f>
        <v>46.</v>
      </c>
      <c r="B51" s="25">
        <v>1</v>
      </c>
      <c r="C51" s="25">
        <v>1</v>
      </c>
      <c r="D51" s="25">
        <v>1.2</v>
      </c>
      <c r="E51" s="25">
        <v>1.2</v>
      </c>
      <c r="F51" s="25">
        <v>1.2</v>
      </c>
      <c r="G51" s="25">
        <v>1</v>
      </c>
      <c r="H51" s="25">
        <v>1</v>
      </c>
      <c r="I51" s="25">
        <v>1</v>
      </c>
      <c r="J51" s="25">
        <v>1</v>
      </c>
      <c r="K51" s="25">
        <v>0</v>
      </c>
      <c r="L51" s="25">
        <v>0</v>
      </c>
      <c r="M51" s="25">
        <v>100</v>
      </c>
      <c r="N51" s="25">
        <v>0</v>
      </c>
      <c r="O51" s="25">
        <v>0</v>
      </c>
      <c r="P51" s="25">
        <v>1</v>
      </c>
      <c r="Q51" s="25">
        <v>1</v>
      </c>
      <c r="R51" s="25">
        <v>0</v>
      </c>
      <c r="S51" s="25">
        <v>0</v>
      </c>
      <c r="T51" s="25">
        <v>1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5">
        <v>0</v>
      </c>
      <c r="AE51" s="25">
        <v>0</v>
      </c>
      <c r="AF51" s="25">
        <v>0</v>
      </c>
      <c r="AG51" s="25">
        <v>1.7</v>
      </c>
      <c r="AH51" s="25">
        <v>1.6</v>
      </c>
      <c r="AI51" s="25">
        <v>1.29</v>
      </c>
      <c r="AJ51" s="25">
        <v>0.092</v>
      </c>
      <c r="AK51" s="25">
        <v>0.18</v>
      </c>
      <c r="AL51" s="25">
        <v>1</v>
      </c>
      <c r="AM51" s="25">
        <v>1</v>
      </c>
      <c r="AN51" s="25">
        <v>0.2</v>
      </c>
      <c r="AO51" s="25">
        <v>1.5</v>
      </c>
      <c r="AP51" s="25">
        <v>1</v>
      </c>
      <c r="AQ51" s="25">
        <v>1</v>
      </c>
      <c r="AR51" s="25">
        <v>1</v>
      </c>
      <c r="AS51" s="25">
        <v>1</v>
      </c>
      <c r="AT51" s="25">
        <v>1</v>
      </c>
      <c r="AU51" s="25">
        <v>100</v>
      </c>
    </row>
    <row r="52" spans="1:47" ht="10.5">
      <c r="A52" s="30" t="str">
        <f>'Форма 4'!A470</f>
        <v>47.</v>
      </c>
      <c r="B52" s="25">
        <v>1</v>
      </c>
      <c r="C52" s="25">
        <v>1</v>
      </c>
      <c r="D52" s="25">
        <v>1.2</v>
      </c>
      <c r="E52" s="25">
        <v>1.2</v>
      </c>
      <c r="F52" s="25">
        <v>1.2</v>
      </c>
      <c r="G52" s="25">
        <v>1</v>
      </c>
      <c r="H52" s="25">
        <v>1</v>
      </c>
      <c r="I52" s="25">
        <v>1</v>
      </c>
      <c r="J52" s="25">
        <v>1</v>
      </c>
      <c r="K52" s="25">
        <v>0</v>
      </c>
      <c r="L52" s="25">
        <v>0</v>
      </c>
      <c r="M52" s="25">
        <v>100</v>
      </c>
      <c r="N52" s="25">
        <v>0</v>
      </c>
      <c r="O52" s="25">
        <v>0</v>
      </c>
      <c r="P52" s="25">
        <v>1</v>
      </c>
      <c r="Q52" s="25">
        <v>1</v>
      </c>
      <c r="R52" s="25">
        <v>0</v>
      </c>
      <c r="S52" s="25">
        <v>0</v>
      </c>
      <c r="T52" s="25">
        <v>1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25">
        <v>0</v>
      </c>
      <c r="AE52" s="25">
        <v>0</v>
      </c>
      <c r="AF52" s="25">
        <v>0</v>
      </c>
      <c r="AG52" s="25">
        <v>1.7</v>
      </c>
      <c r="AH52" s="25">
        <v>1.6</v>
      </c>
      <c r="AI52" s="25">
        <v>1.29</v>
      </c>
      <c r="AJ52" s="25">
        <v>0.092</v>
      </c>
      <c r="AK52" s="25">
        <v>0.18</v>
      </c>
      <c r="AL52" s="25">
        <v>1</v>
      </c>
      <c r="AM52" s="25">
        <v>1</v>
      </c>
      <c r="AN52" s="25">
        <v>0.2</v>
      </c>
      <c r="AO52" s="25">
        <v>1.5</v>
      </c>
      <c r="AP52" s="25">
        <v>1</v>
      </c>
      <c r="AQ52" s="25">
        <v>1</v>
      </c>
      <c r="AR52" s="25">
        <v>1</v>
      </c>
      <c r="AS52" s="25">
        <v>1</v>
      </c>
      <c r="AT52" s="25">
        <v>1</v>
      </c>
      <c r="AU52" s="25">
        <v>100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J52"/>
  <sheetViews>
    <sheetView workbookViewId="0" topLeftCell="A1">
      <selection activeCell="A1" sqref="A1"/>
    </sheetView>
  </sheetViews>
  <sheetFormatPr defaultColWidth="9.140625" defaultRowHeight="10.5"/>
  <cols>
    <col min="1" max="1" width="4.7109375" style="33" customWidth="1"/>
    <col min="2" max="16384" width="9.140625" style="34" customWidth="1"/>
  </cols>
  <sheetData>
    <row r="1" spans="1:10" s="27" customFormat="1" ht="10.5">
      <c r="A1" s="29"/>
      <c r="B1" s="29" t="s">
        <v>283</v>
      </c>
      <c r="C1" s="29" t="s">
        <v>284</v>
      </c>
      <c r="D1" s="29" t="s">
        <v>285</v>
      </c>
      <c r="E1" s="29" t="s">
        <v>286</v>
      </c>
      <c r="F1" s="29" t="s">
        <v>287</v>
      </c>
      <c r="G1" s="29" t="s">
        <v>288</v>
      </c>
      <c r="H1" s="29" t="s">
        <v>289</v>
      </c>
      <c r="I1" s="29" t="s">
        <v>290</v>
      </c>
      <c r="J1" s="29" t="s">
        <v>291</v>
      </c>
    </row>
    <row r="2" spans="1:10" ht="10.5">
      <c r="A2" s="63"/>
      <c r="B2" s="64"/>
      <c r="C2" s="64"/>
      <c r="D2" s="64"/>
      <c r="E2" s="64"/>
      <c r="F2" s="64"/>
      <c r="G2" s="64"/>
      <c r="H2" s="64"/>
      <c r="I2" s="64"/>
      <c r="J2" s="64"/>
    </row>
    <row r="3" spans="1:10" ht="10.5">
      <c r="A3" s="36"/>
      <c r="B3" s="65" t="s">
        <v>235</v>
      </c>
      <c r="C3" s="65"/>
      <c r="D3" s="65"/>
      <c r="E3" s="65"/>
      <c r="F3" s="65"/>
      <c r="G3" s="65"/>
      <c r="H3" s="65"/>
      <c r="I3" s="65"/>
      <c r="J3" s="65"/>
    </row>
    <row r="4" spans="1:10" ht="10.5">
      <c r="A4" s="36"/>
      <c r="B4" s="65" t="s">
        <v>236</v>
      </c>
      <c r="C4" s="65"/>
      <c r="D4" s="65"/>
      <c r="E4" s="65"/>
      <c r="F4" s="65"/>
      <c r="G4" s="65"/>
      <c r="H4" s="65"/>
      <c r="I4" s="65"/>
      <c r="J4" s="65"/>
    </row>
    <row r="5" spans="1:10" ht="10.5">
      <c r="A5" s="63"/>
      <c r="B5" s="64"/>
      <c r="C5" s="64"/>
      <c r="D5" s="64"/>
      <c r="E5" s="64"/>
      <c r="F5" s="64"/>
      <c r="G5" s="64"/>
      <c r="H5" s="64"/>
      <c r="I5" s="64"/>
      <c r="J5" s="64"/>
    </row>
    <row r="6" spans="1:10" ht="10.5">
      <c r="A6" s="35" t="str">
        <f>'Форма 4'!A29</f>
        <v>1.</v>
      </c>
      <c r="B6" s="34" t="s">
        <v>292</v>
      </c>
      <c r="C6" s="34" t="s">
        <v>292</v>
      </c>
      <c r="D6" s="34" t="s">
        <v>293</v>
      </c>
      <c r="E6" s="34" t="s">
        <v>293</v>
      </c>
      <c r="F6" s="34" t="s">
        <v>294</v>
      </c>
      <c r="G6" s="34" t="s">
        <v>293</v>
      </c>
      <c r="H6" s="34" t="s">
        <v>293</v>
      </c>
      <c r="I6" s="34" t="s">
        <v>295</v>
      </c>
      <c r="J6" s="34" t="s">
        <v>293</v>
      </c>
    </row>
    <row r="7" spans="1:10" ht="10.5">
      <c r="A7" s="35" t="str">
        <f>'Форма 4'!A38</f>
        <v>2.</v>
      </c>
      <c r="B7" s="34" t="s">
        <v>292</v>
      </c>
      <c r="C7" s="34" t="s">
        <v>292</v>
      </c>
      <c r="D7" s="34" t="s">
        <v>293</v>
      </c>
      <c r="E7" s="34" t="s">
        <v>293</v>
      </c>
      <c r="F7" s="34" t="s">
        <v>294</v>
      </c>
      <c r="G7" s="34" t="s">
        <v>293</v>
      </c>
      <c r="H7" s="34" t="s">
        <v>293</v>
      </c>
      <c r="I7" s="34" t="s">
        <v>295</v>
      </c>
      <c r="J7" s="34" t="s">
        <v>293</v>
      </c>
    </row>
    <row r="8" spans="1:10" ht="10.5">
      <c r="A8" s="35" t="str">
        <f>'Форма 4'!A47</f>
        <v>3.</v>
      </c>
      <c r="B8" s="34" t="s">
        <v>292</v>
      </c>
      <c r="C8" s="34" t="s">
        <v>292</v>
      </c>
      <c r="D8" s="34" t="s">
        <v>293</v>
      </c>
      <c r="E8" s="34" t="s">
        <v>293</v>
      </c>
      <c r="F8" s="34" t="s">
        <v>294</v>
      </c>
      <c r="G8" s="34" t="s">
        <v>293</v>
      </c>
      <c r="H8" s="34" t="s">
        <v>293</v>
      </c>
      <c r="I8" s="34" t="s">
        <v>295</v>
      </c>
      <c r="J8" s="34" t="s">
        <v>293</v>
      </c>
    </row>
    <row r="9" spans="1:10" ht="10.5">
      <c r="A9" s="35" t="str">
        <f>'Форма 4'!A57</f>
        <v>4.</v>
      </c>
      <c r="B9" s="34" t="s">
        <v>292</v>
      </c>
      <c r="C9" s="34" t="s">
        <v>292</v>
      </c>
      <c r="D9" s="34" t="s">
        <v>293</v>
      </c>
      <c r="E9" s="34" t="s">
        <v>293</v>
      </c>
      <c r="F9" s="34" t="s">
        <v>294</v>
      </c>
      <c r="G9" s="34" t="s">
        <v>293</v>
      </c>
      <c r="H9" s="34" t="s">
        <v>293</v>
      </c>
      <c r="I9" s="34" t="s">
        <v>295</v>
      </c>
      <c r="J9" s="34" t="s">
        <v>293</v>
      </c>
    </row>
    <row r="10" spans="1:10" ht="10.5">
      <c r="A10" s="35" t="str">
        <f>'Форма 4'!A67</f>
        <v>5.</v>
      </c>
      <c r="B10" s="34" t="s">
        <v>292</v>
      </c>
      <c r="C10" s="34" t="s">
        <v>292</v>
      </c>
      <c r="D10" s="34" t="s">
        <v>293</v>
      </c>
      <c r="E10" s="34" t="s">
        <v>293</v>
      </c>
      <c r="F10" s="34" t="s">
        <v>294</v>
      </c>
      <c r="G10" s="34" t="s">
        <v>293</v>
      </c>
      <c r="H10" s="34" t="s">
        <v>293</v>
      </c>
      <c r="I10" s="34" t="s">
        <v>295</v>
      </c>
      <c r="J10" s="34" t="s">
        <v>293</v>
      </c>
    </row>
    <row r="11" spans="1:10" ht="10.5">
      <c r="A11" s="35" t="str">
        <f>'Форма 4'!A77</f>
        <v>6.</v>
      </c>
      <c r="B11" s="34" t="s">
        <v>292</v>
      </c>
      <c r="C11" s="34" t="s">
        <v>292</v>
      </c>
      <c r="D11" s="34" t="s">
        <v>293</v>
      </c>
      <c r="E11" s="34" t="s">
        <v>293</v>
      </c>
      <c r="F11" s="34" t="s">
        <v>294</v>
      </c>
      <c r="G11" s="34" t="s">
        <v>293</v>
      </c>
      <c r="H11" s="34" t="s">
        <v>293</v>
      </c>
      <c r="I11" s="34" t="s">
        <v>295</v>
      </c>
      <c r="J11" s="34" t="s">
        <v>293</v>
      </c>
    </row>
    <row r="12" spans="1:10" ht="10.5">
      <c r="A12" s="35" t="str">
        <f>'Форма 4'!A87</f>
        <v>7.</v>
      </c>
      <c r="B12" s="34" t="s">
        <v>292</v>
      </c>
      <c r="C12" s="34" t="s">
        <v>292</v>
      </c>
      <c r="D12" s="34" t="s">
        <v>293</v>
      </c>
      <c r="E12" s="34" t="s">
        <v>293</v>
      </c>
      <c r="F12" s="34" t="s">
        <v>294</v>
      </c>
      <c r="G12" s="34" t="s">
        <v>293</v>
      </c>
      <c r="H12" s="34" t="s">
        <v>293</v>
      </c>
      <c r="I12" s="34" t="s">
        <v>295</v>
      </c>
      <c r="J12" s="34" t="s">
        <v>293</v>
      </c>
    </row>
    <row r="13" spans="1:10" ht="10.5">
      <c r="A13" s="35" t="str">
        <f>'Форма 4'!A97</f>
        <v>8.</v>
      </c>
      <c r="B13" s="34" t="s">
        <v>292</v>
      </c>
      <c r="C13" s="34" t="s">
        <v>293</v>
      </c>
      <c r="D13" s="34" t="s">
        <v>293</v>
      </c>
      <c r="E13" s="34" t="s">
        <v>293</v>
      </c>
      <c r="F13" s="34" t="s">
        <v>296</v>
      </c>
      <c r="G13" s="34" t="s">
        <v>292</v>
      </c>
      <c r="H13" s="34" t="s">
        <v>293</v>
      </c>
      <c r="I13" s="34" t="s">
        <v>292</v>
      </c>
      <c r="J13" s="34" t="s">
        <v>293</v>
      </c>
    </row>
    <row r="14" spans="1:10" ht="10.5">
      <c r="A14" s="35" t="str">
        <f>'Форма 4'!A106</f>
        <v>9.</v>
      </c>
      <c r="B14" s="34" t="s">
        <v>292</v>
      </c>
      <c r="C14" s="34" t="s">
        <v>292</v>
      </c>
      <c r="D14" s="34" t="s">
        <v>293</v>
      </c>
      <c r="E14" s="34" t="s">
        <v>293</v>
      </c>
      <c r="F14" s="34" t="s">
        <v>294</v>
      </c>
      <c r="G14" s="34" t="s">
        <v>293</v>
      </c>
      <c r="H14" s="34" t="s">
        <v>293</v>
      </c>
      <c r="I14" s="34" t="s">
        <v>295</v>
      </c>
      <c r="J14" s="34" t="s">
        <v>293</v>
      </c>
    </row>
    <row r="15" spans="1:10" ht="10.5">
      <c r="A15" s="35" t="str">
        <f>'Форма 4'!A116</f>
        <v>10.</v>
      </c>
      <c r="B15" s="34" t="s">
        <v>292</v>
      </c>
      <c r="C15" s="34" t="s">
        <v>292</v>
      </c>
      <c r="D15" s="34" t="s">
        <v>293</v>
      </c>
      <c r="E15" s="34" t="s">
        <v>293</v>
      </c>
      <c r="F15" s="34" t="s">
        <v>294</v>
      </c>
      <c r="G15" s="34" t="s">
        <v>293</v>
      </c>
      <c r="H15" s="34" t="s">
        <v>293</v>
      </c>
      <c r="I15" s="34" t="s">
        <v>295</v>
      </c>
      <c r="J15" s="34" t="s">
        <v>293</v>
      </c>
    </row>
    <row r="16" spans="1:10" ht="10.5">
      <c r="A16" s="35" t="str">
        <f>'Форма 4'!A126</f>
        <v>11.</v>
      </c>
      <c r="B16" s="34" t="s">
        <v>292</v>
      </c>
      <c r="C16" s="34" t="s">
        <v>292</v>
      </c>
      <c r="D16" s="34" t="s">
        <v>293</v>
      </c>
      <c r="E16" s="34" t="s">
        <v>293</v>
      </c>
      <c r="F16" s="34" t="s">
        <v>294</v>
      </c>
      <c r="G16" s="34" t="s">
        <v>293</v>
      </c>
      <c r="H16" s="34" t="s">
        <v>293</v>
      </c>
      <c r="I16" s="34" t="s">
        <v>295</v>
      </c>
      <c r="J16" s="34" t="s">
        <v>293</v>
      </c>
    </row>
    <row r="17" spans="1:10" ht="10.5">
      <c r="A17" s="35" t="str">
        <f>'Форма 4'!A136</f>
        <v>12.</v>
      </c>
      <c r="B17" s="34" t="s">
        <v>292</v>
      </c>
      <c r="C17" s="34" t="s">
        <v>292</v>
      </c>
      <c r="D17" s="34" t="s">
        <v>293</v>
      </c>
      <c r="E17" s="34" t="s">
        <v>293</v>
      </c>
      <c r="F17" s="34" t="s">
        <v>296</v>
      </c>
      <c r="G17" s="34" t="s">
        <v>293</v>
      </c>
      <c r="H17" s="34" t="s">
        <v>293</v>
      </c>
      <c r="I17" s="34" t="s">
        <v>294</v>
      </c>
      <c r="J17" s="34" t="s">
        <v>293</v>
      </c>
    </row>
    <row r="18" spans="1:10" ht="10.5">
      <c r="A18" s="35" t="str">
        <f>'Форма 4'!A145</f>
        <v>13.</v>
      </c>
      <c r="B18" s="34" t="s">
        <v>292</v>
      </c>
      <c r="C18" s="34" t="s">
        <v>292</v>
      </c>
      <c r="D18" s="34" t="s">
        <v>293</v>
      </c>
      <c r="E18" s="34" t="s">
        <v>293</v>
      </c>
      <c r="F18" s="34" t="s">
        <v>294</v>
      </c>
      <c r="G18" s="34" t="s">
        <v>292</v>
      </c>
      <c r="H18" s="34" t="s">
        <v>293</v>
      </c>
      <c r="I18" s="34" t="s">
        <v>295</v>
      </c>
      <c r="J18" s="34" t="s">
        <v>293</v>
      </c>
    </row>
    <row r="19" spans="1:10" ht="10.5">
      <c r="A19" s="35" t="str">
        <f>'Форма 4'!A154</f>
        <v>14.</v>
      </c>
      <c r="B19" s="34" t="s">
        <v>292</v>
      </c>
      <c r="C19" s="34" t="s">
        <v>292</v>
      </c>
      <c r="D19" s="34" t="s">
        <v>293</v>
      </c>
      <c r="E19" s="34" t="s">
        <v>293</v>
      </c>
      <c r="F19" s="34" t="s">
        <v>294</v>
      </c>
      <c r="G19" s="34" t="s">
        <v>292</v>
      </c>
      <c r="H19" s="34" t="s">
        <v>293</v>
      </c>
      <c r="I19" s="34" t="s">
        <v>295</v>
      </c>
      <c r="J19" s="34" t="s">
        <v>293</v>
      </c>
    </row>
    <row r="20" spans="1:10" ht="10.5">
      <c r="A20" s="35" t="str">
        <f>'Форма 4'!A163</f>
        <v>15.</v>
      </c>
      <c r="B20" s="34" t="s">
        <v>292</v>
      </c>
      <c r="C20" s="34" t="s">
        <v>292</v>
      </c>
      <c r="D20" s="34" t="s">
        <v>293</v>
      </c>
      <c r="E20" s="34" t="s">
        <v>293</v>
      </c>
      <c r="F20" s="34" t="s">
        <v>294</v>
      </c>
      <c r="G20" s="34" t="s">
        <v>292</v>
      </c>
      <c r="H20" s="34" t="s">
        <v>293</v>
      </c>
      <c r="I20" s="34" t="s">
        <v>295</v>
      </c>
      <c r="J20" s="34" t="s">
        <v>293</v>
      </c>
    </row>
    <row r="21" spans="1:10" ht="10.5">
      <c r="A21" s="35" t="str">
        <f>'Форма 4'!A172</f>
        <v>16.</v>
      </c>
      <c r="B21" s="34" t="s">
        <v>292</v>
      </c>
      <c r="C21" s="34" t="s">
        <v>292</v>
      </c>
      <c r="D21" s="34" t="s">
        <v>293</v>
      </c>
      <c r="E21" s="34" t="s">
        <v>293</v>
      </c>
      <c r="F21" s="34" t="s">
        <v>294</v>
      </c>
      <c r="G21" s="34" t="s">
        <v>293</v>
      </c>
      <c r="H21" s="34" t="s">
        <v>293</v>
      </c>
      <c r="I21" s="34" t="s">
        <v>295</v>
      </c>
      <c r="J21" s="34" t="s">
        <v>293</v>
      </c>
    </row>
    <row r="22" spans="1:10" ht="10.5">
      <c r="A22" s="35" t="str">
        <f>'Форма 4'!A182</f>
        <v>17.</v>
      </c>
      <c r="B22" s="34" t="s">
        <v>292</v>
      </c>
      <c r="C22" s="34" t="s">
        <v>292</v>
      </c>
      <c r="D22" s="34" t="s">
        <v>293</v>
      </c>
      <c r="E22" s="34" t="s">
        <v>293</v>
      </c>
      <c r="F22" s="34" t="s">
        <v>294</v>
      </c>
      <c r="G22" s="34" t="s">
        <v>292</v>
      </c>
      <c r="H22" s="34" t="s">
        <v>293</v>
      </c>
      <c r="I22" s="34" t="s">
        <v>295</v>
      </c>
      <c r="J22" s="34" t="s">
        <v>293</v>
      </c>
    </row>
    <row r="23" spans="1:10" ht="10.5">
      <c r="A23" s="35" t="str">
        <f>'Форма 4'!A191</f>
        <v>18.</v>
      </c>
      <c r="B23" s="34" t="s">
        <v>292</v>
      </c>
      <c r="C23" s="34" t="s">
        <v>292</v>
      </c>
      <c r="D23" s="34" t="s">
        <v>293</v>
      </c>
      <c r="E23" s="34" t="s">
        <v>293</v>
      </c>
      <c r="F23" s="34" t="s">
        <v>294</v>
      </c>
      <c r="G23" s="34" t="s">
        <v>292</v>
      </c>
      <c r="H23" s="34" t="s">
        <v>293</v>
      </c>
      <c r="I23" s="34" t="s">
        <v>295</v>
      </c>
      <c r="J23" s="34" t="s">
        <v>293</v>
      </c>
    </row>
    <row r="24" spans="1:10" ht="10.5">
      <c r="A24" s="35" t="str">
        <f>'Форма 4'!A200</f>
        <v>19.</v>
      </c>
      <c r="B24" s="34" t="s">
        <v>292</v>
      </c>
      <c r="C24" s="34" t="s">
        <v>292</v>
      </c>
      <c r="D24" s="34" t="s">
        <v>293</v>
      </c>
      <c r="E24" s="34" t="s">
        <v>293</v>
      </c>
      <c r="F24" s="34" t="s">
        <v>294</v>
      </c>
      <c r="G24" s="34" t="s">
        <v>293</v>
      </c>
      <c r="H24" s="34" t="s">
        <v>293</v>
      </c>
      <c r="I24" s="34" t="s">
        <v>295</v>
      </c>
      <c r="J24" s="34" t="s">
        <v>293</v>
      </c>
    </row>
    <row r="25" spans="1:10" ht="10.5">
      <c r="A25" s="35" t="str">
        <f>'Форма 4'!A211</f>
        <v>20.</v>
      </c>
      <c r="B25" s="34" t="s">
        <v>292</v>
      </c>
      <c r="C25" s="34" t="s">
        <v>292</v>
      </c>
      <c r="D25" s="34" t="s">
        <v>293</v>
      </c>
      <c r="E25" s="34" t="s">
        <v>293</v>
      </c>
      <c r="F25" s="34" t="s">
        <v>296</v>
      </c>
      <c r="G25" s="34" t="s">
        <v>293</v>
      </c>
      <c r="H25" s="34" t="s">
        <v>293</v>
      </c>
      <c r="I25" s="34" t="s">
        <v>294</v>
      </c>
      <c r="J25" s="34" t="s">
        <v>293</v>
      </c>
    </row>
    <row r="26" spans="1:10" ht="10.5">
      <c r="A26" s="35" t="str">
        <f>'Форма 4'!A220</f>
        <v>21.</v>
      </c>
      <c r="B26" s="34" t="s">
        <v>292</v>
      </c>
      <c r="C26" s="34" t="s">
        <v>292</v>
      </c>
      <c r="D26" s="34" t="s">
        <v>293</v>
      </c>
      <c r="E26" s="34" t="s">
        <v>293</v>
      </c>
      <c r="F26" s="34" t="s">
        <v>294</v>
      </c>
      <c r="G26" s="34" t="s">
        <v>292</v>
      </c>
      <c r="H26" s="34" t="s">
        <v>293</v>
      </c>
      <c r="I26" s="34" t="s">
        <v>295</v>
      </c>
      <c r="J26" s="34" t="s">
        <v>293</v>
      </c>
    </row>
    <row r="27" spans="1:10" ht="10.5">
      <c r="A27" s="35" t="str">
        <f>'Форма 4'!A229</f>
        <v>22.</v>
      </c>
      <c r="B27" s="34" t="s">
        <v>292</v>
      </c>
      <c r="C27" s="34" t="s">
        <v>292</v>
      </c>
      <c r="D27" s="34" t="s">
        <v>293</v>
      </c>
      <c r="E27" s="34" t="s">
        <v>293</v>
      </c>
      <c r="F27" s="34" t="s">
        <v>294</v>
      </c>
      <c r="G27" s="34" t="s">
        <v>293</v>
      </c>
      <c r="H27" s="34" t="s">
        <v>293</v>
      </c>
      <c r="I27" s="34" t="s">
        <v>295</v>
      </c>
      <c r="J27" s="34" t="s">
        <v>293</v>
      </c>
    </row>
    <row r="28" spans="1:10" ht="10.5">
      <c r="A28" s="35" t="str">
        <f>'Форма 4'!A239</f>
        <v>23.</v>
      </c>
      <c r="B28" s="34" t="s">
        <v>292</v>
      </c>
      <c r="C28" s="34" t="s">
        <v>292</v>
      </c>
      <c r="D28" s="34" t="s">
        <v>293</v>
      </c>
      <c r="E28" s="34" t="s">
        <v>293</v>
      </c>
      <c r="F28" s="34" t="s">
        <v>294</v>
      </c>
      <c r="G28" s="34" t="s">
        <v>292</v>
      </c>
      <c r="H28" s="34" t="s">
        <v>293</v>
      </c>
      <c r="I28" s="34" t="s">
        <v>295</v>
      </c>
      <c r="J28" s="34" t="s">
        <v>293</v>
      </c>
    </row>
    <row r="29" spans="1:10" ht="10.5">
      <c r="A29" s="35" t="str">
        <f>'Форма 4'!A248</f>
        <v>24.</v>
      </c>
      <c r="B29" s="34" t="s">
        <v>292</v>
      </c>
      <c r="C29" s="34" t="s">
        <v>292</v>
      </c>
      <c r="D29" s="34" t="s">
        <v>293</v>
      </c>
      <c r="E29" s="34" t="s">
        <v>293</v>
      </c>
      <c r="F29" s="34" t="s">
        <v>294</v>
      </c>
      <c r="G29" s="34" t="s">
        <v>293</v>
      </c>
      <c r="H29" s="34" t="s">
        <v>293</v>
      </c>
      <c r="I29" s="34" t="s">
        <v>295</v>
      </c>
      <c r="J29" s="34" t="s">
        <v>293</v>
      </c>
    </row>
    <row r="30" spans="1:10" ht="10.5">
      <c r="A30" s="35" t="str">
        <f>'Форма 4'!A258</f>
        <v>25.</v>
      </c>
      <c r="B30" s="34" t="s">
        <v>292</v>
      </c>
      <c r="C30" s="34" t="s">
        <v>292</v>
      </c>
      <c r="D30" s="34" t="s">
        <v>293</v>
      </c>
      <c r="E30" s="34" t="s">
        <v>293</v>
      </c>
      <c r="F30" s="34" t="s">
        <v>294</v>
      </c>
      <c r="G30" s="34" t="s">
        <v>293</v>
      </c>
      <c r="H30" s="34" t="s">
        <v>293</v>
      </c>
      <c r="I30" s="34" t="s">
        <v>295</v>
      </c>
      <c r="J30" s="34" t="s">
        <v>293</v>
      </c>
    </row>
    <row r="31" spans="1:10" ht="10.5">
      <c r="A31" s="35" t="str">
        <f>'Форма 4'!A269</f>
        <v>26.</v>
      </c>
      <c r="B31" s="34" t="s">
        <v>292</v>
      </c>
      <c r="C31" s="34" t="s">
        <v>292</v>
      </c>
      <c r="D31" s="34" t="s">
        <v>293</v>
      </c>
      <c r="E31" s="34" t="s">
        <v>293</v>
      </c>
      <c r="F31" s="34" t="s">
        <v>296</v>
      </c>
      <c r="G31" s="34" t="s">
        <v>293</v>
      </c>
      <c r="H31" s="34" t="s">
        <v>293</v>
      </c>
      <c r="I31" s="34" t="s">
        <v>294</v>
      </c>
      <c r="J31" s="34" t="s">
        <v>293</v>
      </c>
    </row>
    <row r="32" spans="1:10" ht="10.5">
      <c r="A32" s="35" t="str">
        <f>'Форма 4'!A278</f>
        <v>27.</v>
      </c>
      <c r="B32" s="34" t="s">
        <v>292</v>
      </c>
      <c r="C32" s="34" t="s">
        <v>292</v>
      </c>
      <c r="D32" s="34" t="s">
        <v>293</v>
      </c>
      <c r="E32" s="34" t="s">
        <v>293</v>
      </c>
      <c r="F32" s="34" t="s">
        <v>294</v>
      </c>
      <c r="G32" s="34" t="s">
        <v>293</v>
      </c>
      <c r="H32" s="34" t="s">
        <v>293</v>
      </c>
      <c r="I32" s="34" t="s">
        <v>295</v>
      </c>
      <c r="J32" s="34" t="s">
        <v>293</v>
      </c>
    </row>
    <row r="33" spans="1:10" ht="10.5">
      <c r="A33" s="35" t="str">
        <f>'Форма 4'!A288</f>
        <v>28.</v>
      </c>
      <c r="B33" s="34" t="s">
        <v>292</v>
      </c>
      <c r="C33" s="34" t="s">
        <v>292</v>
      </c>
      <c r="D33" s="34" t="s">
        <v>293</v>
      </c>
      <c r="E33" s="34" t="s">
        <v>293</v>
      </c>
      <c r="F33" s="34" t="s">
        <v>296</v>
      </c>
      <c r="G33" s="34" t="s">
        <v>293</v>
      </c>
      <c r="H33" s="34" t="s">
        <v>293</v>
      </c>
      <c r="I33" s="34" t="s">
        <v>294</v>
      </c>
      <c r="J33" s="34" t="s">
        <v>293</v>
      </c>
    </row>
    <row r="34" spans="1:10" ht="10.5">
      <c r="A34" s="35" t="str">
        <f>'Форма 4'!A298</f>
        <v>29.</v>
      </c>
      <c r="B34" s="34" t="s">
        <v>292</v>
      </c>
      <c r="C34" s="34" t="s">
        <v>292</v>
      </c>
      <c r="D34" s="34" t="s">
        <v>293</v>
      </c>
      <c r="E34" s="34" t="s">
        <v>293</v>
      </c>
      <c r="F34" s="34" t="s">
        <v>294</v>
      </c>
      <c r="G34" s="34" t="s">
        <v>293</v>
      </c>
      <c r="H34" s="34" t="s">
        <v>293</v>
      </c>
      <c r="I34" s="34" t="s">
        <v>295</v>
      </c>
      <c r="J34" s="34" t="s">
        <v>293</v>
      </c>
    </row>
    <row r="35" spans="1:10" ht="10.5">
      <c r="A35" s="35" t="str">
        <f>'Форма 4'!A308</f>
        <v>30.</v>
      </c>
      <c r="B35" s="34" t="s">
        <v>292</v>
      </c>
      <c r="C35" s="34" t="s">
        <v>292</v>
      </c>
      <c r="D35" s="34" t="s">
        <v>293</v>
      </c>
      <c r="E35" s="34" t="s">
        <v>293</v>
      </c>
      <c r="F35" s="34" t="s">
        <v>292</v>
      </c>
      <c r="G35" s="34" t="s">
        <v>293</v>
      </c>
      <c r="H35" s="34" t="s">
        <v>293</v>
      </c>
      <c r="I35" s="34" t="s">
        <v>297</v>
      </c>
      <c r="J35" s="34" t="s">
        <v>293</v>
      </c>
    </row>
    <row r="36" spans="1:10" ht="10.5">
      <c r="A36" s="35" t="str">
        <f>'Форма 4'!A318</f>
        <v>31.</v>
      </c>
      <c r="B36" s="34" t="s">
        <v>292</v>
      </c>
      <c r="C36" s="34" t="s">
        <v>292</v>
      </c>
      <c r="D36" s="34" t="s">
        <v>293</v>
      </c>
      <c r="E36" s="34" t="s">
        <v>293</v>
      </c>
      <c r="F36" s="34" t="s">
        <v>294</v>
      </c>
      <c r="G36" s="34" t="s">
        <v>292</v>
      </c>
      <c r="H36" s="34" t="s">
        <v>293</v>
      </c>
      <c r="I36" s="34" t="s">
        <v>295</v>
      </c>
      <c r="J36" s="34" t="s">
        <v>293</v>
      </c>
    </row>
    <row r="37" spans="1:10" ht="10.5">
      <c r="A37" s="35" t="str">
        <f>'Форма 4'!A329</f>
        <v>32.</v>
      </c>
      <c r="B37" s="34" t="s">
        <v>292</v>
      </c>
      <c r="C37" s="34" t="s">
        <v>297</v>
      </c>
      <c r="D37" s="34" t="s">
        <v>293</v>
      </c>
      <c r="E37" s="34" t="s">
        <v>293</v>
      </c>
      <c r="F37" s="34" t="s">
        <v>298</v>
      </c>
      <c r="G37" s="34" t="s">
        <v>293</v>
      </c>
      <c r="H37" s="34" t="s">
        <v>293</v>
      </c>
      <c r="I37" s="34" t="s">
        <v>292</v>
      </c>
      <c r="J37" s="34" t="s">
        <v>293</v>
      </c>
    </row>
    <row r="38" spans="1:10" ht="10.5">
      <c r="A38" s="35" t="str">
        <f>'Форма 4'!A338</f>
        <v>33.</v>
      </c>
      <c r="B38" s="34" t="s">
        <v>292</v>
      </c>
      <c r="C38" s="34" t="s">
        <v>297</v>
      </c>
      <c r="D38" s="34" t="s">
        <v>293</v>
      </c>
      <c r="E38" s="34" t="s">
        <v>293</v>
      </c>
      <c r="F38" s="34" t="s">
        <v>298</v>
      </c>
      <c r="G38" s="34" t="s">
        <v>293</v>
      </c>
      <c r="H38" s="34" t="s">
        <v>293</v>
      </c>
      <c r="I38" s="34" t="s">
        <v>292</v>
      </c>
      <c r="J38" s="34" t="s">
        <v>293</v>
      </c>
    </row>
    <row r="39" spans="1:10" ht="10.5">
      <c r="A39" s="35" t="str">
        <f>'Форма 4'!A347</f>
        <v>34.</v>
      </c>
      <c r="B39" s="34" t="s">
        <v>292</v>
      </c>
      <c r="C39" s="34" t="s">
        <v>293</v>
      </c>
      <c r="D39" s="34" t="s">
        <v>293</v>
      </c>
      <c r="E39" s="34" t="s">
        <v>293</v>
      </c>
      <c r="F39" s="34" t="s">
        <v>296</v>
      </c>
      <c r="G39" s="34" t="s">
        <v>292</v>
      </c>
      <c r="H39" s="34" t="s">
        <v>293</v>
      </c>
      <c r="I39" s="34" t="s">
        <v>292</v>
      </c>
      <c r="J39" s="34" t="s">
        <v>293</v>
      </c>
    </row>
    <row r="40" spans="1:10" ht="10.5">
      <c r="A40" s="35" t="str">
        <f>'Форма 4'!A356</f>
        <v>35.</v>
      </c>
      <c r="B40" s="34" t="s">
        <v>292</v>
      </c>
      <c r="C40" s="34" t="s">
        <v>297</v>
      </c>
      <c r="D40" s="34" t="s">
        <v>293</v>
      </c>
      <c r="E40" s="34" t="s">
        <v>293</v>
      </c>
      <c r="F40" s="34" t="s">
        <v>298</v>
      </c>
      <c r="G40" s="34" t="s">
        <v>293</v>
      </c>
      <c r="H40" s="34" t="s">
        <v>293</v>
      </c>
      <c r="I40" s="34" t="s">
        <v>292</v>
      </c>
      <c r="J40" s="34" t="s">
        <v>293</v>
      </c>
    </row>
    <row r="41" spans="1:10" ht="10.5">
      <c r="A41" s="35" t="str">
        <f>'Форма 4'!A365</f>
        <v>36.</v>
      </c>
      <c r="B41" s="34" t="s">
        <v>293</v>
      </c>
      <c r="C41" s="34" t="s">
        <v>293</v>
      </c>
      <c r="D41" s="34" t="s">
        <v>293</v>
      </c>
      <c r="E41" s="34" t="s">
        <v>293</v>
      </c>
      <c r="F41" s="34" t="s">
        <v>293</v>
      </c>
      <c r="G41" s="34" t="s">
        <v>294</v>
      </c>
      <c r="H41" s="34" t="s">
        <v>292</v>
      </c>
      <c r="I41" s="34" t="s">
        <v>293</v>
      </c>
      <c r="J41" s="34" t="s">
        <v>293</v>
      </c>
    </row>
    <row r="42" spans="1:10" ht="10.5">
      <c r="A42" s="35" t="str">
        <f>'Форма 4'!A374</f>
        <v>37.</v>
      </c>
      <c r="B42" s="34" t="s">
        <v>292</v>
      </c>
      <c r="C42" s="34" t="s">
        <v>292</v>
      </c>
      <c r="D42" s="34" t="s">
        <v>293</v>
      </c>
      <c r="E42" s="34" t="s">
        <v>293</v>
      </c>
      <c r="F42" s="34" t="s">
        <v>294</v>
      </c>
      <c r="G42" s="34" t="s">
        <v>292</v>
      </c>
      <c r="H42" s="34" t="s">
        <v>293</v>
      </c>
      <c r="I42" s="34" t="s">
        <v>295</v>
      </c>
      <c r="J42" s="34" t="s">
        <v>293</v>
      </c>
    </row>
    <row r="43" spans="1:10" ht="10.5">
      <c r="A43" s="35" t="str">
        <f>'Форма 4'!A385</f>
        <v>38.</v>
      </c>
      <c r="B43" s="34" t="s">
        <v>292</v>
      </c>
      <c r="C43" s="34" t="s">
        <v>292</v>
      </c>
      <c r="D43" s="34" t="s">
        <v>293</v>
      </c>
      <c r="E43" s="34" t="s">
        <v>293</v>
      </c>
      <c r="F43" s="34" t="s">
        <v>296</v>
      </c>
      <c r="G43" s="34" t="s">
        <v>293</v>
      </c>
      <c r="H43" s="34" t="s">
        <v>293</v>
      </c>
      <c r="I43" s="34" t="s">
        <v>294</v>
      </c>
      <c r="J43" s="34" t="s">
        <v>293</v>
      </c>
    </row>
    <row r="44" spans="1:10" ht="10.5">
      <c r="A44" s="35" t="str">
        <f>'Форма 4'!A395</f>
        <v>39.</v>
      </c>
      <c r="B44" s="34" t="s">
        <v>292</v>
      </c>
      <c r="C44" s="34" t="s">
        <v>292</v>
      </c>
      <c r="D44" s="34" t="s">
        <v>293</v>
      </c>
      <c r="E44" s="34" t="s">
        <v>293</v>
      </c>
      <c r="F44" s="34" t="s">
        <v>296</v>
      </c>
      <c r="G44" s="34" t="s">
        <v>293</v>
      </c>
      <c r="H44" s="34" t="s">
        <v>293</v>
      </c>
      <c r="I44" s="34" t="s">
        <v>294</v>
      </c>
      <c r="J44" s="34" t="s">
        <v>293</v>
      </c>
    </row>
    <row r="45" spans="1:10" ht="10.5">
      <c r="A45" s="35" t="str">
        <f>'Форма 4'!A405</f>
        <v>40.</v>
      </c>
      <c r="B45" s="34" t="s">
        <v>292</v>
      </c>
      <c r="C45" s="34" t="s">
        <v>292</v>
      </c>
      <c r="D45" s="34" t="s">
        <v>293</v>
      </c>
      <c r="E45" s="34" t="s">
        <v>293</v>
      </c>
      <c r="F45" s="34" t="s">
        <v>292</v>
      </c>
      <c r="G45" s="34" t="s">
        <v>293</v>
      </c>
      <c r="H45" s="34" t="s">
        <v>293</v>
      </c>
      <c r="I45" s="34" t="s">
        <v>297</v>
      </c>
      <c r="J45" s="34" t="s">
        <v>293</v>
      </c>
    </row>
    <row r="46" spans="1:10" ht="10.5">
      <c r="A46" s="35" t="str">
        <f>'Форма 4'!A415</f>
        <v>41.</v>
      </c>
      <c r="B46" s="34" t="s">
        <v>292</v>
      </c>
      <c r="C46" s="34" t="s">
        <v>292</v>
      </c>
      <c r="D46" s="34" t="s">
        <v>293</v>
      </c>
      <c r="E46" s="34" t="s">
        <v>293</v>
      </c>
      <c r="F46" s="34" t="s">
        <v>292</v>
      </c>
      <c r="G46" s="34" t="s">
        <v>292</v>
      </c>
      <c r="H46" s="34" t="s">
        <v>293</v>
      </c>
      <c r="I46" s="34" t="s">
        <v>297</v>
      </c>
      <c r="J46" s="34" t="s">
        <v>293</v>
      </c>
    </row>
    <row r="47" spans="1:10" ht="10.5">
      <c r="A47" s="35" t="str">
        <f>'Форма 4'!A424</f>
        <v>42.</v>
      </c>
      <c r="B47" s="34" t="s">
        <v>292</v>
      </c>
      <c r="C47" s="34" t="s">
        <v>292</v>
      </c>
      <c r="D47" s="34" t="s">
        <v>293</v>
      </c>
      <c r="E47" s="34" t="s">
        <v>293</v>
      </c>
      <c r="F47" s="34" t="s">
        <v>296</v>
      </c>
      <c r="G47" s="34" t="s">
        <v>293</v>
      </c>
      <c r="H47" s="34" t="s">
        <v>293</v>
      </c>
      <c r="I47" s="34" t="s">
        <v>294</v>
      </c>
      <c r="J47" s="34" t="s">
        <v>293</v>
      </c>
    </row>
    <row r="48" spans="1:10" ht="10.5">
      <c r="A48" s="35" t="str">
        <f>'Форма 4'!A433</f>
        <v>43.</v>
      </c>
      <c r="B48" s="34" t="s">
        <v>292</v>
      </c>
      <c r="C48" s="34" t="s">
        <v>292</v>
      </c>
      <c r="D48" s="34" t="s">
        <v>293</v>
      </c>
      <c r="E48" s="34" t="s">
        <v>293</v>
      </c>
      <c r="F48" s="34" t="s">
        <v>296</v>
      </c>
      <c r="G48" s="34" t="s">
        <v>293</v>
      </c>
      <c r="H48" s="34" t="s">
        <v>293</v>
      </c>
      <c r="I48" s="34" t="s">
        <v>294</v>
      </c>
      <c r="J48" s="34" t="s">
        <v>293</v>
      </c>
    </row>
    <row r="49" spans="1:10" ht="10.5">
      <c r="A49" s="35" t="str">
        <f>'Форма 4'!A443</f>
        <v>44.</v>
      </c>
      <c r="B49" s="34" t="s">
        <v>292</v>
      </c>
      <c r="C49" s="34" t="s">
        <v>292</v>
      </c>
      <c r="D49" s="34" t="s">
        <v>293</v>
      </c>
      <c r="E49" s="34" t="s">
        <v>293</v>
      </c>
      <c r="F49" s="34" t="s">
        <v>296</v>
      </c>
      <c r="G49" s="34" t="s">
        <v>292</v>
      </c>
      <c r="H49" s="34" t="s">
        <v>293</v>
      </c>
      <c r="I49" s="34" t="s">
        <v>294</v>
      </c>
      <c r="J49" s="34" t="s">
        <v>293</v>
      </c>
    </row>
    <row r="50" spans="1:10" ht="10.5">
      <c r="A50" s="35" t="str">
        <f>'Форма 4'!A452</f>
        <v>45.</v>
      </c>
      <c r="B50" s="34" t="s">
        <v>292</v>
      </c>
      <c r="C50" s="34" t="s">
        <v>292</v>
      </c>
      <c r="D50" s="34" t="s">
        <v>293</v>
      </c>
      <c r="E50" s="34" t="s">
        <v>293</v>
      </c>
      <c r="F50" s="34" t="s">
        <v>296</v>
      </c>
      <c r="G50" s="34" t="s">
        <v>292</v>
      </c>
      <c r="H50" s="34" t="s">
        <v>293</v>
      </c>
      <c r="I50" s="34" t="s">
        <v>294</v>
      </c>
      <c r="J50" s="34" t="s">
        <v>293</v>
      </c>
    </row>
    <row r="51" spans="1:10" ht="10.5">
      <c r="A51" s="35" t="str">
        <f>'Форма 4'!A461</f>
        <v>46.</v>
      </c>
      <c r="B51" s="34" t="s">
        <v>292</v>
      </c>
      <c r="C51" s="34" t="s">
        <v>292</v>
      </c>
      <c r="D51" s="34" t="s">
        <v>293</v>
      </c>
      <c r="E51" s="34" t="s">
        <v>293</v>
      </c>
      <c r="F51" s="34" t="s">
        <v>296</v>
      </c>
      <c r="G51" s="34" t="s">
        <v>292</v>
      </c>
      <c r="H51" s="34" t="s">
        <v>293</v>
      </c>
      <c r="I51" s="34" t="s">
        <v>294</v>
      </c>
      <c r="J51" s="34" t="s">
        <v>293</v>
      </c>
    </row>
    <row r="52" spans="1:10" ht="10.5">
      <c r="A52" s="35" t="str">
        <f>'Форма 4'!A470</f>
        <v>47.</v>
      </c>
      <c r="B52" s="34" t="s">
        <v>292</v>
      </c>
      <c r="C52" s="34" t="s">
        <v>292</v>
      </c>
      <c r="D52" s="34" t="s">
        <v>293</v>
      </c>
      <c r="E52" s="34" t="s">
        <v>293</v>
      </c>
      <c r="F52" s="34" t="s">
        <v>296</v>
      </c>
      <c r="G52" s="34" t="s">
        <v>292</v>
      </c>
      <c r="H52" s="34" t="s">
        <v>293</v>
      </c>
      <c r="I52" s="34" t="s">
        <v>294</v>
      </c>
      <c r="J52" s="34" t="s">
        <v>293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N89"/>
  <sheetViews>
    <sheetView workbookViewId="0" topLeftCell="A1">
      <selection activeCell="A1" sqref="A1"/>
    </sheetView>
  </sheetViews>
  <sheetFormatPr defaultColWidth="9.140625" defaultRowHeight="10.5"/>
  <cols>
    <col min="1" max="1" width="4.7109375" style="25" customWidth="1"/>
    <col min="2" max="2" width="44.421875" style="7" customWidth="1"/>
    <col min="3" max="3" width="3.421875" style="32" customWidth="1"/>
    <col min="4" max="4" width="6.00390625" style="37" customWidth="1"/>
    <col min="5" max="5" width="6.00390625" style="7" customWidth="1"/>
    <col min="6" max="9" width="12.7109375" style="37" customWidth="1"/>
    <col min="10" max="11" width="18.7109375" style="37" customWidth="1"/>
    <col min="12" max="12" width="12.7109375" style="37" customWidth="1"/>
    <col min="13" max="13" width="9.140625" style="37" customWidth="1"/>
    <col min="14" max="14" width="3.421875" style="32" hidden="1" customWidth="1"/>
    <col min="15" max="16384" width="9.140625" style="37" customWidth="1"/>
  </cols>
  <sheetData>
    <row r="1" ht="10.5">
      <c r="A1" s="30"/>
    </row>
    <row r="2" spans="1:14" ht="10.5">
      <c r="A2" s="60"/>
      <c r="B2" s="66"/>
      <c r="C2" s="66"/>
      <c r="D2" s="67"/>
      <c r="E2" s="66"/>
      <c r="F2" s="67"/>
      <c r="G2" s="67"/>
      <c r="H2" s="67"/>
      <c r="I2" s="67"/>
      <c r="J2" s="67"/>
      <c r="N2" s="37"/>
    </row>
    <row r="3" spans="1:14" ht="10.5">
      <c r="A3" s="31"/>
      <c r="B3" s="62" t="s">
        <v>235</v>
      </c>
      <c r="C3" s="62"/>
      <c r="D3" s="62"/>
      <c r="E3" s="62"/>
      <c r="F3" s="62"/>
      <c r="G3" s="62"/>
      <c r="H3" s="62"/>
      <c r="I3" s="62"/>
      <c r="J3" s="62"/>
      <c r="N3" s="37"/>
    </row>
    <row r="4" spans="1:14" ht="10.5">
      <c r="A4" s="31"/>
      <c r="B4" s="62" t="s">
        <v>236</v>
      </c>
      <c r="C4" s="62"/>
      <c r="D4" s="62"/>
      <c r="E4" s="62"/>
      <c r="F4" s="62"/>
      <c r="G4" s="62"/>
      <c r="H4" s="62"/>
      <c r="I4" s="62"/>
      <c r="J4" s="62"/>
      <c r="N4" s="37"/>
    </row>
    <row r="5" spans="1:14" ht="10.5">
      <c r="A5" s="60"/>
      <c r="B5" s="66"/>
      <c r="C5" s="66"/>
      <c r="D5" s="67"/>
      <c r="E5" s="66"/>
      <c r="F5" s="67"/>
      <c r="G5" s="67"/>
      <c r="H5" s="67"/>
      <c r="I5" s="67"/>
      <c r="J5" s="67"/>
      <c r="N5" s="37"/>
    </row>
    <row r="6" spans="1:14" s="27" customFormat="1" ht="10.5">
      <c r="A6" s="28"/>
      <c r="B6" s="29" t="s">
        <v>299</v>
      </c>
      <c r="C6" s="29" t="s">
        <v>300</v>
      </c>
      <c r="D6" s="38" t="s">
        <v>301</v>
      </c>
      <c r="E6" s="29" t="s">
        <v>302</v>
      </c>
      <c r="F6" s="29" t="s">
        <v>303</v>
      </c>
      <c r="G6" s="29" t="s">
        <v>304</v>
      </c>
      <c r="H6" s="29" t="s">
        <v>305</v>
      </c>
      <c r="I6" s="29" t="s">
        <v>306</v>
      </c>
      <c r="J6" s="29" t="s">
        <v>307</v>
      </c>
      <c r="K6" s="29" t="s">
        <v>308</v>
      </c>
      <c r="L6" s="29" t="s">
        <v>309</v>
      </c>
      <c r="M6" s="29" t="s">
        <v>310</v>
      </c>
      <c r="N6" s="29"/>
    </row>
    <row r="7" spans="1:14" ht="10.5">
      <c r="A7" s="30">
        <v>1</v>
      </c>
      <c r="B7" s="39" t="s">
        <v>142</v>
      </c>
      <c r="C7" s="34" t="s">
        <v>311</v>
      </c>
      <c r="D7" s="37">
        <v>0</v>
      </c>
      <c r="E7" s="37"/>
      <c r="F7" s="24">
        <f>ROUND(SUM('Базовые цены с учетом расхода'!B6:B52),2)</f>
        <v>72374.09</v>
      </c>
      <c r="G7" s="24">
        <f>ROUND(SUM('Базовые цены с учетом расхода'!C6:C52),2)</f>
        <v>2207.79</v>
      </c>
      <c r="H7" s="24">
        <f>ROUND(SUM('Базовые цены с учетом расхода'!D6:D52),2)</f>
        <v>1269.03</v>
      </c>
      <c r="I7" s="24">
        <f>ROUND(SUM('Базовые цены с учетом расхода'!E6:E52),2)</f>
        <v>74.49</v>
      </c>
      <c r="J7" s="40">
        <f>ROUND(SUM('Базовые цены с учетом расхода'!I6:I52),8)</f>
        <v>185.9716984</v>
      </c>
      <c r="K7" s="40">
        <f>ROUND(SUM('Базовые цены с учетом расхода'!K6:K52),8)</f>
        <v>4.60358</v>
      </c>
      <c r="L7" s="24">
        <f>ROUND(SUM('Базовые цены с учетом расхода'!F6:F52),2)</f>
        <v>68897.27</v>
      </c>
      <c r="N7" s="34" t="s">
        <v>292</v>
      </c>
    </row>
    <row r="8" spans="1:14" ht="10.5">
      <c r="A8" s="30">
        <v>2</v>
      </c>
      <c r="B8" s="39" t="s">
        <v>143</v>
      </c>
      <c r="C8" s="34" t="s">
        <v>312</v>
      </c>
      <c r="D8" s="37">
        <v>0</v>
      </c>
      <c r="F8" s="24">
        <f>ROUND(SUMIF(Определители!I6:I52,"= ",'Базовые цены с учетом расхода'!B6:B52),2)</f>
        <v>4867.61</v>
      </c>
      <c r="G8" s="24">
        <f>ROUND(SUMIF(Определители!I6:I52,"= ",'Базовые цены с учетом расхода'!C6:C52),2)</f>
        <v>0</v>
      </c>
      <c r="H8" s="24">
        <f>ROUND(SUMIF(Определители!I6:I52,"= ",'Базовые цены с учетом расхода'!D6:D52),2)</f>
        <v>0</v>
      </c>
      <c r="I8" s="24">
        <f>ROUND(SUMIF(Определители!I6:I52,"= ",'Базовые цены с учетом расхода'!E6:E52),2)</f>
        <v>0</v>
      </c>
      <c r="J8" s="40">
        <f>ROUND(SUMIF(Определители!I6:I52,"= ",'Базовые цены с учетом расхода'!I6:I52),8)</f>
        <v>0</v>
      </c>
      <c r="K8" s="40">
        <f>ROUND(SUMIF(Определители!I6:I52,"= ",'Базовые цены с учетом расхода'!K6:K52),8)</f>
        <v>0</v>
      </c>
      <c r="L8" s="24">
        <f>ROUND(SUMIF(Определители!I6:I52,"= ",'Базовые цены с учетом расхода'!F6:F52),2)</f>
        <v>4867.61</v>
      </c>
      <c r="N8" s="34" t="s">
        <v>294</v>
      </c>
    </row>
    <row r="9" spans="1:14" ht="10.5">
      <c r="A9" s="30">
        <v>3</v>
      </c>
      <c r="B9" s="39" t="s">
        <v>144</v>
      </c>
      <c r="C9" s="34" t="s">
        <v>312</v>
      </c>
      <c r="D9" s="37">
        <v>0</v>
      </c>
      <c r="F9" s="24">
        <f>ROUND(СУММПРОИЗВЕСЛИ(0.01,Определители!I6:I52," ",'Базовые цены с учетом расхода'!B6:B52,Начисления!X6:X52,0),2)</f>
        <v>0</v>
      </c>
      <c r="G9" s="24"/>
      <c r="H9" s="24"/>
      <c r="I9" s="24"/>
      <c r="J9" s="40"/>
      <c r="K9" s="40"/>
      <c r="L9" s="24"/>
      <c r="N9" s="34" t="s">
        <v>297</v>
      </c>
    </row>
    <row r="10" spans="1:14" ht="10.5">
      <c r="A10" s="30">
        <v>4</v>
      </c>
      <c r="B10" s="39" t="s">
        <v>145</v>
      </c>
      <c r="C10" s="34" t="s">
        <v>312</v>
      </c>
      <c r="D10" s="37">
        <v>0</v>
      </c>
      <c r="F10" s="24">
        <f>ROUND(СУММПРОИЗВЕСЛИ(0.01,Определители!I6:I52," ",'Базовые цены с учетом расхода'!B6:B52,Начисления!Y6:Y52,0),2)</f>
        <v>0</v>
      </c>
      <c r="G10" s="24"/>
      <c r="H10" s="24"/>
      <c r="I10" s="24"/>
      <c r="J10" s="40"/>
      <c r="K10" s="40"/>
      <c r="L10" s="24"/>
      <c r="N10" s="34" t="s">
        <v>295</v>
      </c>
    </row>
    <row r="11" spans="1:14" ht="10.5">
      <c r="A11" s="30">
        <v>5</v>
      </c>
      <c r="B11" s="39" t="s">
        <v>146</v>
      </c>
      <c r="C11" s="34" t="s">
        <v>312</v>
      </c>
      <c r="D11" s="37">
        <v>0</v>
      </c>
      <c r="F11" s="24">
        <f>ROUND(ТРАНСПРАСХОД(Определители!B6:B52,Определители!H6:H52,Определители!I6:I52,'Базовые цены с учетом расхода'!B6:B52,Начисления!Z6:Z52,Начисления!AA6:AA52),2)</f>
        <v>0</v>
      </c>
      <c r="G11" s="24"/>
      <c r="H11" s="24"/>
      <c r="I11" s="24"/>
      <c r="J11" s="40"/>
      <c r="K11" s="40"/>
      <c r="L11" s="24"/>
      <c r="N11" s="34" t="s">
        <v>313</v>
      </c>
    </row>
    <row r="12" spans="1:14" ht="10.5">
      <c r="A12" s="30">
        <v>6</v>
      </c>
      <c r="B12" s="39" t="s">
        <v>147</v>
      </c>
      <c r="C12" s="34" t="s">
        <v>312</v>
      </c>
      <c r="D12" s="37">
        <v>0</v>
      </c>
      <c r="F12" s="24">
        <f>ROUND(СУММПРОИЗВЕСЛИ(0.01,Определители!I6:I52," ",'Базовые цены с учетом расхода'!B6:B52,Начисления!AC6:AC52,0),2)</f>
        <v>0</v>
      </c>
      <c r="G12" s="24"/>
      <c r="H12" s="24"/>
      <c r="I12" s="24"/>
      <c r="J12" s="40"/>
      <c r="K12" s="40"/>
      <c r="L12" s="24"/>
      <c r="N12" s="34" t="s">
        <v>298</v>
      </c>
    </row>
    <row r="13" spans="1:14" ht="10.5">
      <c r="A13" s="30">
        <v>7</v>
      </c>
      <c r="B13" s="39" t="s">
        <v>148</v>
      </c>
      <c r="C13" s="34" t="s">
        <v>312</v>
      </c>
      <c r="D13" s="37">
        <v>0</v>
      </c>
      <c r="F13" s="24">
        <f>ROUND(СУММПРОИЗВЕСЛИ(0.01,Определители!I6:I52," ",'Базовые цены с учетом расхода'!B6:B52,Начисления!AF6:AF52,0),2)</f>
        <v>0</v>
      </c>
      <c r="G13" s="24"/>
      <c r="H13" s="24"/>
      <c r="I13" s="24"/>
      <c r="J13" s="40"/>
      <c r="K13" s="40"/>
      <c r="L13" s="24"/>
      <c r="N13" s="34" t="s">
        <v>314</v>
      </c>
    </row>
    <row r="14" spans="1:14" ht="10.5">
      <c r="A14" s="30">
        <v>8</v>
      </c>
      <c r="B14" s="39" t="s">
        <v>149</v>
      </c>
      <c r="C14" s="34" t="s">
        <v>312</v>
      </c>
      <c r="D14" s="37">
        <v>0</v>
      </c>
      <c r="F14" s="24">
        <f>ROUND(ЗАГОТСКЛАДРАСХОД(Определители!B6:B52,Определители!H6:H52,Определители!I6:I52,'Базовые цены с учетом расхода'!B6:B52,Начисления!X6:X52,Начисления!Y6:Y52,Начисления!Z6:Z52,Начисления!AA6:AA52,Начисления!AB6:AB52,Начисления!AC6:AC52,Начисления!AF6:AF52),2)</f>
        <v>0</v>
      </c>
      <c r="G14" s="24"/>
      <c r="H14" s="24"/>
      <c r="I14" s="24"/>
      <c r="J14" s="40"/>
      <c r="K14" s="40"/>
      <c r="L14" s="24"/>
      <c r="N14" s="34" t="s">
        <v>315</v>
      </c>
    </row>
    <row r="15" spans="1:14" ht="10.5">
      <c r="A15" s="30">
        <v>9</v>
      </c>
      <c r="B15" s="39" t="s">
        <v>150</v>
      </c>
      <c r="C15" s="34" t="s">
        <v>312</v>
      </c>
      <c r="D15" s="37">
        <v>0</v>
      </c>
      <c r="F15" s="24">
        <f>ROUND(СУММПРОИЗВЕСЛИ(1,Определители!I6:I52," ",'Базовые цены с учетом расхода'!M6:M52,Начисления!I6:I52,0),2)</f>
        <v>0</v>
      </c>
      <c r="G15" s="24"/>
      <c r="H15" s="24"/>
      <c r="I15" s="24"/>
      <c r="J15" s="40"/>
      <c r="K15" s="40"/>
      <c r="L15" s="24"/>
      <c r="N15" s="34" t="s">
        <v>316</v>
      </c>
    </row>
    <row r="16" spans="1:14" ht="10.5">
      <c r="A16" s="30">
        <v>10</v>
      </c>
      <c r="B16" s="39" t="s">
        <v>151</v>
      </c>
      <c r="C16" s="34" t="s">
        <v>317</v>
      </c>
      <c r="D16" s="37">
        <v>0</v>
      </c>
      <c r="F16" s="24">
        <f>ROUND((F15+F26+F46),2)</f>
        <v>0</v>
      </c>
      <c r="G16" s="24"/>
      <c r="H16" s="24"/>
      <c r="I16" s="24"/>
      <c r="J16" s="40"/>
      <c r="K16" s="40"/>
      <c r="L16" s="24"/>
      <c r="N16" s="34" t="s">
        <v>318</v>
      </c>
    </row>
    <row r="17" spans="1:14" ht="10.5">
      <c r="A17" s="30">
        <v>11</v>
      </c>
      <c r="B17" s="39" t="s">
        <v>152</v>
      </c>
      <c r="C17" s="34" t="s">
        <v>317</v>
      </c>
      <c r="D17" s="37">
        <v>0</v>
      </c>
      <c r="F17" s="24">
        <f>ROUND((F8+F9+F10+F11+F12+F13+F14+F16),2)</f>
        <v>4867.61</v>
      </c>
      <c r="G17" s="24"/>
      <c r="H17" s="24"/>
      <c r="I17" s="24"/>
      <c r="J17" s="40"/>
      <c r="K17" s="40"/>
      <c r="L17" s="24"/>
      <c r="N17" s="34" t="s">
        <v>319</v>
      </c>
    </row>
    <row r="18" spans="1:14" ht="10.5">
      <c r="A18" s="30">
        <v>12</v>
      </c>
      <c r="B18" s="39" t="s">
        <v>153</v>
      </c>
      <c r="C18" s="34" t="s">
        <v>312</v>
      </c>
      <c r="D18" s="37">
        <v>0</v>
      </c>
      <c r="F18" s="24">
        <f>ROUND(SUMIF(Определители!I6:I52,"=1",'Базовые цены с учетом расхода'!B6:B52),2)</f>
        <v>1323.76</v>
      </c>
      <c r="G18" s="24">
        <f>ROUND(SUMIF(Определители!I6:I52,"=1",'Базовые цены с учетом расхода'!C6:C52),2)</f>
        <v>230.29</v>
      </c>
      <c r="H18" s="24">
        <f>ROUND(SUMIF(Определители!I6:I52,"=1",'Базовые цены с учетом расхода'!D6:D52),2)</f>
        <v>82.56</v>
      </c>
      <c r="I18" s="24">
        <f>ROUND(SUMIF(Определители!I6:I52,"=1",'Базовые цены с учетом расхода'!E6:E52),2)</f>
        <v>0</v>
      </c>
      <c r="J18" s="40">
        <f>ROUND(SUMIF(Определители!I6:I52,"=1",'Базовые цены с учетом расхода'!I6:I52),8)</f>
        <v>18.7368</v>
      </c>
      <c r="K18" s="40">
        <f>ROUND(SUMIF(Определители!I6:I52,"=1",'Базовые цены с учетом расхода'!K6:K52),8)</f>
        <v>0</v>
      </c>
      <c r="L18" s="24">
        <f>ROUND(SUMIF(Определители!I6:I52,"=1",'Базовые цены с учетом расхода'!F6:F52),2)</f>
        <v>1010.91</v>
      </c>
      <c r="N18" s="34" t="s">
        <v>320</v>
      </c>
    </row>
    <row r="19" spans="1:14" ht="10.5">
      <c r="A19" s="30">
        <v>13</v>
      </c>
      <c r="B19" s="39" t="s">
        <v>154</v>
      </c>
      <c r="C19" s="34" t="s">
        <v>312</v>
      </c>
      <c r="D19" s="37">
        <v>0</v>
      </c>
      <c r="F19" s="24"/>
      <c r="G19" s="24"/>
      <c r="H19" s="24"/>
      <c r="I19" s="24"/>
      <c r="J19" s="40"/>
      <c r="K19" s="40"/>
      <c r="L19" s="24"/>
      <c r="N19" s="34" t="s">
        <v>321</v>
      </c>
    </row>
    <row r="20" spans="1:14" ht="10.5">
      <c r="A20" s="30">
        <v>14</v>
      </c>
      <c r="B20" s="39" t="s">
        <v>155</v>
      </c>
      <c r="C20" s="34" t="s">
        <v>312</v>
      </c>
      <c r="D20" s="37">
        <v>0</v>
      </c>
      <c r="F20" s="24"/>
      <c r="G20" s="24">
        <f>ROUND(SUMIF(Определители!I6:I52,"=1",'Базовые цены с учетом расхода'!U6:U52),2)</f>
        <v>0</v>
      </c>
      <c r="H20" s="24"/>
      <c r="I20" s="24"/>
      <c r="J20" s="40"/>
      <c r="K20" s="40"/>
      <c r="L20" s="24"/>
      <c r="N20" s="34" t="s">
        <v>322</v>
      </c>
    </row>
    <row r="21" spans="1:14" ht="10.5">
      <c r="A21" s="30">
        <v>15</v>
      </c>
      <c r="B21" s="39" t="s">
        <v>156</v>
      </c>
      <c r="C21" s="34" t="s">
        <v>312</v>
      </c>
      <c r="D21" s="37">
        <v>0</v>
      </c>
      <c r="F21" s="24">
        <f>ROUND(SUMIF(Определители!I6:I52,"=1",'Базовые цены с учетом расхода'!V6:V52),2)</f>
        <v>0</v>
      </c>
      <c r="G21" s="24"/>
      <c r="H21" s="24"/>
      <c r="I21" s="24"/>
      <c r="J21" s="40"/>
      <c r="K21" s="40"/>
      <c r="L21" s="24"/>
      <c r="N21" s="34" t="s">
        <v>323</v>
      </c>
    </row>
    <row r="22" spans="1:14" ht="10.5">
      <c r="A22" s="30">
        <v>16</v>
      </c>
      <c r="B22" s="39" t="s">
        <v>157</v>
      </c>
      <c r="C22" s="34" t="s">
        <v>312</v>
      </c>
      <c r="D22" s="37">
        <v>0</v>
      </c>
      <c r="F22" s="24">
        <f>ROUND(СУММЕСЛИ2(Определители!I6:I52,"1",Определители!G6:G52,"1",'Базовые цены с учетом расхода'!B6:B52),2)</f>
        <v>356</v>
      </c>
      <c r="G22" s="24"/>
      <c r="H22" s="24"/>
      <c r="I22" s="24"/>
      <c r="J22" s="40"/>
      <c r="K22" s="40"/>
      <c r="L22" s="24"/>
      <c r="N22" s="34" t="s">
        <v>324</v>
      </c>
    </row>
    <row r="23" spans="1:14" ht="10.5">
      <c r="A23" s="30">
        <v>17</v>
      </c>
      <c r="B23" s="39" t="s">
        <v>158</v>
      </c>
      <c r="C23" s="34" t="s">
        <v>312</v>
      </c>
      <c r="D23" s="37">
        <v>0</v>
      </c>
      <c r="F23" s="24">
        <f>ROUND(SUMIF(Определители!I6:I52,"=1",'Базовые цены с учетом расхода'!H6:H52),2)</f>
        <v>0</v>
      </c>
      <c r="G23" s="24"/>
      <c r="H23" s="24"/>
      <c r="I23" s="24"/>
      <c r="J23" s="40"/>
      <c r="K23" s="40"/>
      <c r="L23" s="24"/>
      <c r="N23" s="34" t="s">
        <v>325</v>
      </c>
    </row>
    <row r="24" spans="1:14" ht="10.5">
      <c r="A24" s="30">
        <v>18</v>
      </c>
      <c r="B24" s="39" t="s">
        <v>177</v>
      </c>
      <c r="C24" s="34" t="s">
        <v>312</v>
      </c>
      <c r="D24" s="37">
        <v>0</v>
      </c>
      <c r="F24" s="24">
        <f>ROUND(SUMIF(Определители!I6:I52,"=1",'Базовые цены с учетом расхода'!N6:N52),2)</f>
        <v>184.23</v>
      </c>
      <c r="G24" s="24"/>
      <c r="H24" s="24"/>
      <c r="I24" s="24"/>
      <c r="J24" s="40"/>
      <c r="K24" s="40"/>
      <c r="L24" s="24"/>
      <c r="N24" s="34" t="s">
        <v>326</v>
      </c>
    </row>
    <row r="25" spans="1:14" ht="10.5">
      <c r="A25" s="30">
        <v>19</v>
      </c>
      <c r="B25" s="39" t="s">
        <v>178</v>
      </c>
      <c r="C25" s="34" t="s">
        <v>312</v>
      </c>
      <c r="D25" s="37">
        <v>0</v>
      </c>
      <c r="F25" s="24">
        <f>ROUND(SUMIF(Определители!I6:I52,"=1",'Базовые цены с учетом расхода'!O6:O52),2)</f>
        <v>138.17</v>
      </c>
      <c r="G25" s="24"/>
      <c r="H25" s="24"/>
      <c r="I25" s="24"/>
      <c r="J25" s="40"/>
      <c r="K25" s="40"/>
      <c r="L25" s="24"/>
      <c r="N25" s="34" t="s">
        <v>327</v>
      </c>
    </row>
    <row r="26" spans="1:14" ht="10.5">
      <c r="A26" s="30">
        <v>20</v>
      </c>
      <c r="B26" s="39" t="s">
        <v>151</v>
      </c>
      <c r="C26" s="34" t="s">
        <v>312</v>
      </c>
      <c r="D26" s="37">
        <v>0</v>
      </c>
      <c r="F26" s="24">
        <f>ROUND(СУММПРОИЗВЕСЛИ(1,Определители!I6:I52," ",'Базовые цены с учетом расхода'!M6:M52,Начисления!I6:I52,0),2)</f>
        <v>0</v>
      </c>
      <c r="G26" s="24"/>
      <c r="H26" s="24"/>
      <c r="I26" s="24"/>
      <c r="J26" s="40"/>
      <c r="K26" s="40"/>
      <c r="L26" s="24"/>
      <c r="N26" s="34" t="s">
        <v>328</v>
      </c>
    </row>
    <row r="27" spans="1:14" ht="10.5">
      <c r="A27" s="30">
        <v>21</v>
      </c>
      <c r="B27" s="39" t="s">
        <v>161</v>
      </c>
      <c r="C27" s="34" t="s">
        <v>317</v>
      </c>
      <c r="D27" s="37">
        <v>0</v>
      </c>
      <c r="F27" s="24">
        <f>ROUND((F18+F24+F25),2)</f>
        <v>1646.16</v>
      </c>
      <c r="G27" s="24"/>
      <c r="H27" s="24"/>
      <c r="I27" s="24"/>
      <c r="J27" s="40"/>
      <c r="K27" s="40"/>
      <c r="L27" s="24"/>
      <c r="N27" s="34" t="s">
        <v>329</v>
      </c>
    </row>
    <row r="28" spans="1:14" ht="10.5">
      <c r="A28" s="30">
        <v>22</v>
      </c>
      <c r="B28" s="39" t="s">
        <v>162</v>
      </c>
      <c r="C28" s="34" t="s">
        <v>312</v>
      </c>
      <c r="D28" s="37">
        <v>0</v>
      </c>
      <c r="F28" s="24">
        <f>ROUND(SUMIF(Определители!I6:I52,"=2",'Базовые цены с учетом расхода'!B6:B52),2)</f>
        <v>14064.99</v>
      </c>
      <c r="G28" s="24">
        <f>ROUND(SUMIF(Определители!I6:I52,"=2",'Базовые цены с учетом расхода'!C6:C52),2)</f>
        <v>371.01</v>
      </c>
      <c r="H28" s="24">
        <f>ROUND(SUMIF(Определители!I6:I52,"=2",'Базовые цены с учетом расхода'!D6:D52),2)</f>
        <v>544.16</v>
      </c>
      <c r="I28" s="24">
        <f>ROUND(SUMIF(Определители!I6:I52,"=2",'Базовые цены с учетом расхода'!E6:E52),2)</f>
        <v>51.94</v>
      </c>
      <c r="J28" s="40">
        <f>ROUND(SUMIF(Определители!I6:I52,"=2",'Базовые цены с учетом расхода'!I6:I52),8)</f>
        <v>30.046194</v>
      </c>
      <c r="K28" s="40">
        <f>ROUND(SUMIF(Определители!I6:I52,"=2",'Базовые цены с учетом расхода'!K6:K52),8)</f>
        <v>3.1821</v>
      </c>
      <c r="L28" s="24">
        <f>ROUND(SUMIF(Определители!I6:I52,"=2",'Базовые цены с учетом расхода'!F6:F52),2)</f>
        <v>13149.82</v>
      </c>
      <c r="N28" s="34" t="s">
        <v>330</v>
      </c>
    </row>
    <row r="29" spans="1:14" ht="10.5">
      <c r="A29" s="30">
        <v>23</v>
      </c>
      <c r="B29" s="39" t="s">
        <v>154</v>
      </c>
      <c r="C29" s="34" t="s">
        <v>312</v>
      </c>
      <c r="D29" s="37">
        <v>0</v>
      </c>
      <c r="F29" s="24"/>
      <c r="G29" s="24"/>
      <c r="H29" s="24"/>
      <c r="I29" s="24"/>
      <c r="J29" s="40"/>
      <c r="K29" s="40"/>
      <c r="L29" s="24"/>
      <c r="N29" s="34" t="s">
        <v>331</v>
      </c>
    </row>
    <row r="30" spans="1:14" ht="10.5">
      <c r="A30" s="30">
        <v>24</v>
      </c>
      <c r="B30" s="39" t="s">
        <v>163</v>
      </c>
      <c r="C30" s="34" t="s">
        <v>312</v>
      </c>
      <c r="D30" s="37">
        <v>0</v>
      </c>
      <c r="F30" s="24">
        <f>ROUND(SUMIF(Определители!G6:G52,"=1",'Базовые цены с учетом расхода'!F6:F52),2)</f>
        <v>44195.62</v>
      </c>
      <c r="G30" s="24"/>
      <c r="H30" s="24"/>
      <c r="I30" s="24"/>
      <c r="J30" s="40"/>
      <c r="K30" s="40"/>
      <c r="L30" s="24"/>
      <c r="N30" s="34" t="s">
        <v>332</v>
      </c>
    </row>
    <row r="31" spans="1:14" ht="10.5">
      <c r="A31" s="30">
        <v>25</v>
      </c>
      <c r="B31" s="39" t="s">
        <v>158</v>
      </c>
      <c r="C31" s="34" t="s">
        <v>312</v>
      </c>
      <c r="D31" s="37">
        <v>0</v>
      </c>
      <c r="F31" s="24">
        <f>ROUND(SUMIF(Определители!I6:I52,"=2",'Базовые цены с учетом расхода'!H6:H52),2)</f>
        <v>0</v>
      </c>
      <c r="G31" s="24"/>
      <c r="H31" s="24"/>
      <c r="I31" s="24"/>
      <c r="J31" s="40"/>
      <c r="K31" s="40"/>
      <c r="L31" s="24"/>
      <c r="N31" s="34" t="s">
        <v>333</v>
      </c>
    </row>
    <row r="32" spans="1:14" ht="10.5">
      <c r="A32" s="30">
        <v>26</v>
      </c>
      <c r="B32" s="39" t="s">
        <v>177</v>
      </c>
      <c r="C32" s="34" t="s">
        <v>312</v>
      </c>
      <c r="D32" s="37">
        <v>0</v>
      </c>
      <c r="F32" s="24">
        <f>ROUND(SUMIF(Определители!I6:I52,"=2",'Базовые цены с учетом расхода'!N6:N52),2)</f>
        <v>456.59</v>
      </c>
      <c r="G32" s="24"/>
      <c r="H32" s="24"/>
      <c r="I32" s="24"/>
      <c r="J32" s="40"/>
      <c r="K32" s="40"/>
      <c r="L32" s="24"/>
      <c r="N32" s="34" t="s">
        <v>334</v>
      </c>
    </row>
    <row r="33" spans="1:14" ht="10.5">
      <c r="A33" s="30">
        <v>27</v>
      </c>
      <c r="B33" s="39" t="s">
        <v>178</v>
      </c>
      <c r="C33" s="34" t="s">
        <v>312</v>
      </c>
      <c r="D33" s="37">
        <v>0</v>
      </c>
      <c r="F33" s="24">
        <f>ROUND(SUMIF(Определители!I6:I52,"=2",'Базовые цены с учетом расхода'!O6:O52),2)</f>
        <v>282.09</v>
      </c>
      <c r="G33" s="24"/>
      <c r="H33" s="24"/>
      <c r="I33" s="24"/>
      <c r="J33" s="40"/>
      <c r="K33" s="40"/>
      <c r="L33" s="24"/>
      <c r="N33" s="34" t="s">
        <v>335</v>
      </c>
    </row>
    <row r="34" spans="1:14" ht="10.5">
      <c r="A34" s="30">
        <v>28</v>
      </c>
      <c r="B34" s="39" t="s">
        <v>166</v>
      </c>
      <c r="C34" s="34" t="s">
        <v>317</v>
      </c>
      <c r="D34" s="37">
        <v>0</v>
      </c>
      <c r="F34" s="24">
        <f>ROUND((F28+F32+F33),2)</f>
        <v>14803.67</v>
      </c>
      <c r="G34" s="24"/>
      <c r="H34" s="24"/>
      <c r="I34" s="24"/>
      <c r="J34" s="40"/>
      <c r="K34" s="40"/>
      <c r="L34" s="24"/>
      <c r="N34" s="34" t="s">
        <v>336</v>
      </c>
    </row>
    <row r="35" spans="1:14" ht="10.5">
      <c r="A35" s="30">
        <v>29</v>
      </c>
      <c r="B35" s="39" t="s">
        <v>167</v>
      </c>
      <c r="C35" s="34" t="s">
        <v>312</v>
      </c>
      <c r="D35" s="37">
        <v>0</v>
      </c>
      <c r="F35" s="24">
        <f>ROUND(SUMIF(Определители!I6:I52,"=3",'Базовые цены с учетом расхода'!B6:B52),2)</f>
        <v>641.5</v>
      </c>
      <c r="G35" s="24">
        <f>ROUND(SUMIF(Определители!I6:I52,"=3",'Базовые цены с учетом расхода'!C6:C52),2)</f>
        <v>39.15</v>
      </c>
      <c r="H35" s="24">
        <f>ROUND(SUMIF(Определители!I6:I52,"=3",'Базовые цены с учетом расхода'!D6:D52),2)</f>
        <v>56.22</v>
      </c>
      <c r="I35" s="24">
        <f>ROUND(SUMIF(Определители!I6:I52,"=3",'Базовые цены с учетом расхода'!E6:E52),2)</f>
        <v>8.46</v>
      </c>
      <c r="J35" s="40">
        <f>ROUND(SUMIF(Определители!I6:I52,"=3",'Базовые цены с учетом расхода'!I6:I52),8)</f>
        <v>3.393696</v>
      </c>
      <c r="K35" s="40">
        <f>ROUND(SUMIF(Определители!I6:I52,"=3",'Базовые цены с учетом расхода'!K6:K52),8)</f>
        <v>0.57345</v>
      </c>
      <c r="L35" s="24">
        <f>ROUND(SUMIF(Определители!I6:I52,"=3",'Базовые цены с учетом расхода'!F6:F52),2)</f>
        <v>546.13</v>
      </c>
      <c r="N35" s="34" t="s">
        <v>337</v>
      </c>
    </row>
    <row r="36" spans="1:14" ht="10.5">
      <c r="A36" s="30">
        <v>30</v>
      </c>
      <c r="B36" s="39" t="s">
        <v>158</v>
      </c>
      <c r="C36" s="34" t="s">
        <v>312</v>
      </c>
      <c r="D36" s="37">
        <v>0</v>
      </c>
      <c r="F36" s="24">
        <f>ROUND(SUMIF(Определители!I6:I52,"=3",'Базовые цены с учетом расхода'!H6:H52),2)</f>
        <v>0</v>
      </c>
      <c r="G36" s="24"/>
      <c r="H36" s="24"/>
      <c r="I36" s="24"/>
      <c r="J36" s="40"/>
      <c r="K36" s="40"/>
      <c r="L36" s="24"/>
      <c r="N36" s="34" t="s">
        <v>338</v>
      </c>
    </row>
    <row r="37" spans="1:14" ht="10.5">
      <c r="A37" s="30">
        <v>31</v>
      </c>
      <c r="B37" s="39" t="s">
        <v>177</v>
      </c>
      <c r="C37" s="34" t="s">
        <v>312</v>
      </c>
      <c r="D37" s="37">
        <v>0</v>
      </c>
      <c r="F37" s="24">
        <f>ROUND(SUMIF(Определители!I6:I52,"=3",'Базовые цены с учетом расхода'!N6:N52),2)</f>
        <v>38.57</v>
      </c>
      <c r="G37" s="24"/>
      <c r="H37" s="24"/>
      <c r="I37" s="24"/>
      <c r="J37" s="40"/>
      <c r="K37" s="40"/>
      <c r="L37" s="24"/>
      <c r="N37" s="34" t="s">
        <v>339</v>
      </c>
    </row>
    <row r="38" spans="1:14" ht="10.5">
      <c r="A38" s="30">
        <v>32</v>
      </c>
      <c r="B38" s="39" t="s">
        <v>178</v>
      </c>
      <c r="C38" s="34" t="s">
        <v>312</v>
      </c>
      <c r="D38" s="37">
        <v>0</v>
      </c>
      <c r="F38" s="24">
        <f>ROUND(SUMIF(Определители!I6:I52,"=3",'Базовые цены с учетом расхода'!O6:O52),2)</f>
        <v>34.28</v>
      </c>
      <c r="G38" s="24"/>
      <c r="H38" s="24"/>
      <c r="I38" s="24"/>
      <c r="J38" s="40"/>
      <c r="K38" s="40"/>
      <c r="L38" s="24"/>
      <c r="N38" s="34" t="s">
        <v>340</v>
      </c>
    </row>
    <row r="39" spans="1:14" ht="10.5">
      <c r="A39" s="30">
        <v>33</v>
      </c>
      <c r="B39" s="39" t="s">
        <v>170</v>
      </c>
      <c r="C39" s="34" t="s">
        <v>317</v>
      </c>
      <c r="D39" s="37">
        <v>0</v>
      </c>
      <c r="F39" s="24">
        <f>ROUND((F35+F37+F38),2)</f>
        <v>714.35</v>
      </c>
      <c r="G39" s="24"/>
      <c r="H39" s="24"/>
      <c r="I39" s="24"/>
      <c r="J39" s="40"/>
      <c r="K39" s="40"/>
      <c r="L39" s="24"/>
      <c r="N39" s="34" t="s">
        <v>341</v>
      </c>
    </row>
    <row r="40" spans="1:14" ht="10.5">
      <c r="A40" s="30">
        <v>34</v>
      </c>
      <c r="B40" s="39" t="s">
        <v>171</v>
      </c>
      <c r="C40" s="34" t="s">
        <v>312</v>
      </c>
      <c r="D40" s="37">
        <v>0</v>
      </c>
      <c r="F40" s="24">
        <f>ROUND(SUMIF(Определители!I6:I52,"=4",'Базовые цены с учетом расхода'!B6:B52),2)</f>
        <v>51476.23</v>
      </c>
      <c r="G40" s="24">
        <f>ROUND(SUMIF(Определители!I6:I52,"=4",'Базовые цены с учетом расхода'!C6:C52),2)</f>
        <v>1567.34</v>
      </c>
      <c r="H40" s="24">
        <f>ROUND(SUMIF(Определители!I6:I52,"=4",'Базовые цены с учетом расхода'!D6:D52),2)</f>
        <v>586.09</v>
      </c>
      <c r="I40" s="24">
        <f>ROUND(SUMIF(Определители!I6:I52,"=4",'Базовые цены с учетом расхода'!E6:E52),2)</f>
        <v>14.09</v>
      </c>
      <c r="J40" s="40">
        <f>ROUND(SUMIF(Определители!I6:I52,"=4",'Базовые цены с учетом расхода'!I6:I52),8)</f>
        <v>133.7950084</v>
      </c>
      <c r="K40" s="40">
        <f>ROUND(SUMIF(Определители!I6:I52,"=4",'Базовые цены с учетом расхода'!K6:K52),8)</f>
        <v>0.84803</v>
      </c>
      <c r="L40" s="24">
        <f>ROUND(SUMIF(Определители!I6:I52,"=4",'Базовые цены с учетом расхода'!F6:F52),2)</f>
        <v>49322.8</v>
      </c>
      <c r="N40" s="34" t="s">
        <v>342</v>
      </c>
    </row>
    <row r="41" spans="1:14" ht="10.5">
      <c r="A41" s="30">
        <v>35</v>
      </c>
      <c r="B41" s="39" t="s">
        <v>154</v>
      </c>
      <c r="C41" s="34" t="s">
        <v>312</v>
      </c>
      <c r="D41" s="37">
        <v>0</v>
      </c>
      <c r="F41" s="24"/>
      <c r="G41" s="24"/>
      <c r="H41" s="24"/>
      <c r="I41" s="24"/>
      <c r="J41" s="40"/>
      <c r="K41" s="40"/>
      <c r="L41" s="24"/>
      <c r="N41" s="34" t="s">
        <v>343</v>
      </c>
    </row>
    <row r="42" spans="1:14" ht="10.5">
      <c r="A42" s="30">
        <v>36</v>
      </c>
      <c r="B42" s="39" t="s">
        <v>172</v>
      </c>
      <c r="C42" s="34" t="s">
        <v>312</v>
      </c>
      <c r="D42" s="37">
        <v>0</v>
      </c>
      <c r="F42" s="24"/>
      <c r="G42" s="24"/>
      <c r="H42" s="24"/>
      <c r="I42" s="24"/>
      <c r="J42" s="40"/>
      <c r="K42" s="40"/>
      <c r="L42" s="24"/>
      <c r="N42" s="34" t="s">
        <v>344</v>
      </c>
    </row>
    <row r="43" spans="1:14" ht="10.5">
      <c r="A43" s="30">
        <v>37</v>
      </c>
      <c r="B43" s="39" t="s">
        <v>158</v>
      </c>
      <c r="C43" s="34" t="s">
        <v>312</v>
      </c>
      <c r="D43" s="37">
        <v>0</v>
      </c>
      <c r="F43" s="24">
        <f>ROUND(SUMIF(Определители!I6:I52,"=4",'Базовые цены с учетом расхода'!H6:H52),2)</f>
        <v>0</v>
      </c>
      <c r="G43" s="24"/>
      <c r="H43" s="24"/>
      <c r="I43" s="24"/>
      <c r="J43" s="40"/>
      <c r="K43" s="40"/>
      <c r="L43" s="24"/>
      <c r="N43" s="34" t="s">
        <v>345</v>
      </c>
    </row>
    <row r="44" spans="1:14" ht="10.5">
      <c r="A44" s="30">
        <v>38</v>
      </c>
      <c r="B44" s="39" t="s">
        <v>177</v>
      </c>
      <c r="C44" s="34" t="s">
        <v>312</v>
      </c>
      <c r="D44" s="37">
        <v>0</v>
      </c>
      <c r="F44" s="24">
        <f>ROUND(SUMIF(Определители!I6:I52,"=4",'Базовые цены с учетом расхода'!N6:N52),2)</f>
        <v>1727.24</v>
      </c>
      <c r="G44" s="24"/>
      <c r="H44" s="24"/>
      <c r="I44" s="24"/>
      <c r="J44" s="40"/>
      <c r="K44" s="40"/>
      <c r="L44" s="24"/>
      <c r="N44" s="34" t="s">
        <v>346</v>
      </c>
    </row>
    <row r="45" spans="1:14" ht="10.5">
      <c r="A45" s="30">
        <v>39</v>
      </c>
      <c r="B45" s="39" t="s">
        <v>178</v>
      </c>
      <c r="C45" s="34" t="s">
        <v>312</v>
      </c>
      <c r="D45" s="37">
        <v>0</v>
      </c>
      <c r="F45" s="24">
        <f>ROUND(SUMIF(Определители!I6:I52,"=4",'Базовые цены с учетом расхода'!O6:O52),2)</f>
        <v>1076.01</v>
      </c>
      <c r="G45" s="24"/>
      <c r="H45" s="24"/>
      <c r="I45" s="24"/>
      <c r="J45" s="40"/>
      <c r="K45" s="40"/>
      <c r="L45" s="24"/>
      <c r="N45" s="34" t="s">
        <v>347</v>
      </c>
    </row>
    <row r="46" spans="1:14" ht="10.5">
      <c r="A46" s="30">
        <v>40</v>
      </c>
      <c r="B46" s="39" t="s">
        <v>151</v>
      </c>
      <c r="C46" s="34" t="s">
        <v>312</v>
      </c>
      <c r="D46" s="37">
        <v>0</v>
      </c>
      <c r="F46" s="24">
        <f>ROUND(СУММПРОИЗВЕСЛИ(1,Определители!I6:I52," ",'Базовые цены с учетом расхода'!M6:M52,Начисления!I6:I52,0),2)</f>
        <v>0</v>
      </c>
      <c r="G46" s="24"/>
      <c r="H46" s="24"/>
      <c r="I46" s="24"/>
      <c r="J46" s="40"/>
      <c r="K46" s="40"/>
      <c r="L46" s="24"/>
      <c r="N46" s="34" t="s">
        <v>348</v>
      </c>
    </row>
    <row r="47" spans="1:14" ht="10.5">
      <c r="A47" s="30">
        <v>41</v>
      </c>
      <c r="B47" s="39" t="s">
        <v>175</v>
      </c>
      <c r="C47" s="34" t="s">
        <v>317</v>
      </c>
      <c r="D47" s="37">
        <v>0</v>
      </c>
      <c r="F47" s="24">
        <f>ROUND((F40+F44+F45),2)</f>
        <v>54279.48</v>
      </c>
      <c r="G47" s="24"/>
      <c r="H47" s="24"/>
      <c r="I47" s="24"/>
      <c r="J47" s="40"/>
      <c r="K47" s="40"/>
      <c r="L47" s="24"/>
      <c r="N47" s="34" t="s">
        <v>349</v>
      </c>
    </row>
    <row r="48" spans="1:14" ht="10.5">
      <c r="A48" s="30">
        <v>42</v>
      </c>
      <c r="B48" s="39" t="s">
        <v>176</v>
      </c>
      <c r="C48" s="34" t="s">
        <v>312</v>
      </c>
      <c r="D48" s="37">
        <v>0</v>
      </c>
      <c r="F48" s="24">
        <f>ROUND(SUMIF(Определители!I6:I52,"=5",'Базовые цены с учетом расхода'!B6:B52),2)</f>
        <v>0</v>
      </c>
      <c r="G48" s="24">
        <f>ROUND(SUMIF(Определители!I6:I52,"=5",'Базовые цены с учетом расхода'!C6:C52),2)</f>
        <v>0</v>
      </c>
      <c r="H48" s="24">
        <f>ROUND(SUMIF(Определители!I6:I52,"=5",'Базовые цены с учетом расхода'!D6:D52),2)</f>
        <v>0</v>
      </c>
      <c r="I48" s="24">
        <f>ROUND(SUMIF(Определители!I6:I52,"=5",'Базовые цены с учетом расхода'!E6:E52),2)</f>
        <v>0</v>
      </c>
      <c r="J48" s="40">
        <f>ROUND(SUMIF(Определители!I6:I52,"=5",'Базовые цены с учетом расхода'!I6:I52),8)</f>
        <v>0</v>
      </c>
      <c r="K48" s="40">
        <f>ROUND(SUMIF(Определители!I6:I52,"=5",'Базовые цены с учетом расхода'!K6:K52),8)</f>
        <v>0</v>
      </c>
      <c r="L48" s="24">
        <f>ROUND(SUMIF(Определители!I6:I52,"=5",'Базовые цены с учетом расхода'!F6:F52),2)</f>
        <v>0</v>
      </c>
      <c r="N48" s="34" t="s">
        <v>350</v>
      </c>
    </row>
    <row r="49" spans="1:14" ht="10.5">
      <c r="A49" s="30">
        <v>43</v>
      </c>
      <c r="B49" s="39" t="s">
        <v>158</v>
      </c>
      <c r="C49" s="34" t="s">
        <v>312</v>
      </c>
      <c r="D49" s="37">
        <v>0</v>
      </c>
      <c r="F49" s="24">
        <f>ROUND(SUMIF(Определители!I6:I52,"=5",'Базовые цены с учетом расхода'!H6:H52),2)</f>
        <v>0</v>
      </c>
      <c r="G49" s="24"/>
      <c r="H49" s="24"/>
      <c r="I49" s="24"/>
      <c r="J49" s="40"/>
      <c r="K49" s="40"/>
      <c r="L49" s="24"/>
      <c r="N49" s="34" t="s">
        <v>351</v>
      </c>
    </row>
    <row r="50" spans="1:14" ht="10.5">
      <c r="A50" s="30">
        <v>44</v>
      </c>
      <c r="B50" s="39" t="s">
        <v>177</v>
      </c>
      <c r="C50" s="34" t="s">
        <v>312</v>
      </c>
      <c r="D50" s="37">
        <v>0</v>
      </c>
      <c r="F50" s="24">
        <f>ROUND(SUMIF(Определители!I6:I52,"=5",'Базовые цены с учетом расхода'!N6:N52),2)</f>
        <v>0</v>
      </c>
      <c r="G50" s="24"/>
      <c r="H50" s="24"/>
      <c r="I50" s="24"/>
      <c r="J50" s="40"/>
      <c r="K50" s="40"/>
      <c r="L50" s="24"/>
      <c r="N50" s="34" t="s">
        <v>352</v>
      </c>
    </row>
    <row r="51" spans="1:14" ht="10.5">
      <c r="A51" s="30">
        <v>45</v>
      </c>
      <c r="B51" s="39" t="s">
        <v>178</v>
      </c>
      <c r="C51" s="34" t="s">
        <v>312</v>
      </c>
      <c r="D51" s="37">
        <v>0</v>
      </c>
      <c r="F51" s="24">
        <f>ROUND(SUMIF(Определители!I6:I52,"=5",'Базовые цены с учетом расхода'!O6:O52),2)</f>
        <v>0</v>
      </c>
      <c r="G51" s="24"/>
      <c r="H51" s="24"/>
      <c r="I51" s="24"/>
      <c r="J51" s="40"/>
      <c r="K51" s="40"/>
      <c r="L51" s="24"/>
      <c r="N51" s="34" t="s">
        <v>353</v>
      </c>
    </row>
    <row r="52" spans="1:14" ht="10.5">
      <c r="A52" s="30">
        <v>46</v>
      </c>
      <c r="B52" s="39" t="s">
        <v>179</v>
      </c>
      <c r="C52" s="34" t="s">
        <v>317</v>
      </c>
      <c r="D52" s="37">
        <v>0</v>
      </c>
      <c r="F52" s="24">
        <f>ROUND((F48+F50+F51),2)</f>
        <v>0</v>
      </c>
      <c r="G52" s="24"/>
      <c r="H52" s="24"/>
      <c r="I52" s="24"/>
      <c r="J52" s="40"/>
      <c r="K52" s="40"/>
      <c r="L52" s="24"/>
      <c r="N52" s="34" t="s">
        <v>354</v>
      </c>
    </row>
    <row r="53" spans="1:14" ht="10.5">
      <c r="A53" s="30">
        <v>47</v>
      </c>
      <c r="B53" s="39" t="s">
        <v>180</v>
      </c>
      <c r="C53" s="34" t="s">
        <v>312</v>
      </c>
      <c r="D53" s="37">
        <v>0</v>
      </c>
      <c r="F53" s="24">
        <f>ROUND(SUMIF(Определители!I6:I52,"=6",'Базовые цены с учетом расхода'!B6:B52),2)</f>
        <v>0</v>
      </c>
      <c r="G53" s="24">
        <f>ROUND(SUMIF(Определители!I6:I52,"=6",'Базовые цены с учетом расхода'!C6:C52),2)</f>
        <v>0</v>
      </c>
      <c r="H53" s="24">
        <f>ROUND(SUMIF(Определители!I6:I52,"=6",'Базовые цены с учетом расхода'!D6:D52),2)</f>
        <v>0</v>
      </c>
      <c r="I53" s="24">
        <f>ROUND(SUMIF(Определители!I6:I52,"=6",'Базовые цены с учетом расхода'!E6:E52),2)</f>
        <v>0</v>
      </c>
      <c r="J53" s="40">
        <f>ROUND(SUMIF(Определители!I6:I52,"=6",'Базовые цены с учетом расхода'!I6:I52),8)</f>
        <v>0</v>
      </c>
      <c r="K53" s="40">
        <f>ROUND(SUMIF(Определители!I6:I52,"=6",'Базовые цены с учетом расхода'!K6:K52),8)</f>
        <v>0</v>
      </c>
      <c r="L53" s="24">
        <f>ROUND(SUMIF(Определители!I6:I52,"=6",'Базовые цены с учетом расхода'!F6:F52),2)</f>
        <v>0</v>
      </c>
      <c r="N53" s="34" t="s">
        <v>355</v>
      </c>
    </row>
    <row r="54" spans="1:14" ht="10.5">
      <c r="A54" s="30">
        <v>48</v>
      </c>
      <c r="B54" s="39" t="s">
        <v>158</v>
      </c>
      <c r="C54" s="34" t="s">
        <v>312</v>
      </c>
      <c r="D54" s="37">
        <v>0</v>
      </c>
      <c r="F54" s="24">
        <f>ROUND(SUMIF(Определители!I6:I52,"=6",'Базовые цены с учетом расхода'!H6:H52),2)</f>
        <v>0</v>
      </c>
      <c r="G54" s="24"/>
      <c r="H54" s="24"/>
      <c r="I54" s="24"/>
      <c r="J54" s="40"/>
      <c r="K54" s="40"/>
      <c r="L54" s="24"/>
      <c r="N54" s="34" t="s">
        <v>356</v>
      </c>
    </row>
    <row r="55" spans="1:14" ht="10.5">
      <c r="A55" s="30">
        <v>49</v>
      </c>
      <c r="B55" s="39" t="s">
        <v>177</v>
      </c>
      <c r="C55" s="34" t="s">
        <v>312</v>
      </c>
      <c r="D55" s="37">
        <v>0</v>
      </c>
      <c r="F55" s="24">
        <f>ROUND(SUMIF(Определители!I6:I52,"=6",'Базовые цены с учетом расхода'!N6:N52),2)</f>
        <v>0</v>
      </c>
      <c r="G55" s="24"/>
      <c r="H55" s="24"/>
      <c r="I55" s="24"/>
      <c r="J55" s="40"/>
      <c r="K55" s="40"/>
      <c r="L55" s="24"/>
      <c r="N55" s="34" t="s">
        <v>357</v>
      </c>
    </row>
    <row r="56" spans="1:14" ht="10.5">
      <c r="A56" s="30">
        <v>50</v>
      </c>
      <c r="B56" s="39" t="s">
        <v>178</v>
      </c>
      <c r="C56" s="34" t="s">
        <v>312</v>
      </c>
      <c r="D56" s="37">
        <v>0</v>
      </c>
      <c r="F56" s="24">
        <f>ROUND(SUMIF(Определители!I6:I52,"=6",'Базовые цены с учетом расхода'!O6:O52),2)</f>
        <v>0</v>
      </c>
      <c r="G56" s="24"/>
      <c r="H56" s="24"/>
      <c r="I56" s="24"/>
      <c r="J56" s="40"/>
      <c r="K56" s="40"/>
      <c r="L56" s="24"/>
      <c r="N56" s="34" t="s">
        <v>358</v>
      </c>
    </row>
    <row r="57" spans="1:14" ht="10.5">
      <c r="A57" s="30">
        <v>51</v>
      </c>
      <c r="B57" s="39" t="s">
        <v>181</v>
      </c>
      <c r="C57" s="34" t="s">
        <v>317</v>
      </c>
      <c r="D57" s="37">
        <v>0</v>
      </c>
      <c r="F57" s="24">
        <f>ROUND((F53+F55+F56),2)</f>
        <v>0</v>
      </c>
      <c r="G57" s="24"/>
      <c r="H57" s="24"/>
      <c r="I57" s="24"/>
      <c r="J57" s="40"/>
      <c r="K57" s="40"/>
      <c r="L57" s="24"/>
      <c r="N57" s="34" t="s">
        <v>359</v>
      </c>
    </row>
    <row r="58" spans="1:14" ht="10.5">
      <c r="A58" s="30">
        <v>52</v>
      </c>
      <c r="B58" s="39" t="s">
        <v>182</v>
      </c>
      <c r="C58" s="34" t="s">
        <v>312</v>
      </c>
      <c r="D58" s="37">
        <v>0</v>
      </c>
      <c r="F58" s="24">
        <f>ROUND(SUMIF(Определители!I6:I52,"=7",'Базовые цены с учетом расхода'!B6:B52),2)</f>
        <v>0</v>
      </c>
      <c r="G58" s="24">
        <f>ROUND(SUMIF(Определители!I6:I52,"=7",'Базовые цены с учетом расхода'!C6:C52),2)</f>
        <v>0</v>
      </c>
      <c r="H58" s="24">
        <f>ROUND(SUMIF(Определители!I6:I52,"=7",'Базовые цены с учетом расхода'!D6:D52),2)</f>
        <v>0</v>
      </c>
      <c r="I58" s="24">
        <f>ROUND(SUMIF(Определители!I6:I52,"=7",'Базовые цены с учетом расхода'!E6:E52),2)</f>
        <v>0</v>
      </c>
      <c r="J58" s="40">
        <f>ROUND(SUMIF(Определители!I6:I52,"=7",'Базовые цены с учетом расхода'!I6:I52),8)</f>
        <v>0</v>
      </c>
      <c r="K58" s="40">
        <f>ROUND(SUMIF(Определители!I6:I52,"=7",'Базовые цены с учетом расхода'!K6:K52),8)</f>
        <v>0</v>
      </c>
      <c r="L58" s="24">
        <f>ROUND(SUMIF(Определители!I6:I52,"=7",'Базовые цены с учетом расхода'!F6:F52),2)</f>
        <v>0</v>
      </c>
      <c r="N58" s="34" t="s">
        <v>360</v>
      </c>
    </row>
    <row r="59" spans="1:14" ht="10.5">
      <c r="A59" s="30">
        <v>53</v>
      </c>
      <c r="B59" s="39" t="s">
        <v>154</v>
      </c>
      <c r="C59" s="34" t="s">
        <v>312</v>
      </c>
      <c r="D59" s="37">
        <v>0</v>
      </c>
      <c r="F59" s="24"/>
      <c r="G59" s="24"/>
      <c r="H59" s="24"/>
      <c r="I59" s="24"/>
      <c r="J59" s="40"/>
      <c r="K59" s="40"/>
      <c r="L59" s="24"/>
      <c r="N59" s="34" t="s">
        <v>361</v>
      </c>
    </row>
    <row r="60" spans="1:14" ht="10.5">
      <c r="A60" s="30">
        <v>54</v>
      </c>
      <c r="B60" s="39" t="s">
        <v>183</v>
      </c>
      <c r="C60" s="34" t="s">
        <v>312</v>
      </c>
      <c r="D60" s="37">
        <v>0</v>
      </c>
      <c r="F60" s="24">
        <f>ROUND(SUMIF(Определители!G6:G52,"=1",'Базовые цены с учетом расхода'!F6:F52),2)</f>
        <v>44195.62</v>
      </c>
      <c r="G60" s="24"/>
      <c r="H60" s="24"/>
      <c r="I60" s="24"/>
      <c r="J60" s="40"/>
      <c r="K60" s="40"/>
      <c r="L60" s="24"/>
      <c r="N60" s="34" t="s">
        <v>362</v>
      </c>
    </row>
    <row r="61" spans="1:14" ht="10.5">
      <c r="A61" s="30">
        <v>55</v>
      </c>
      <c r="B61" s="39" t="s">
        <v>158</v>
      </c>
      <c r="C61" s="34" t="s">
        <v>312</v>
      </c>
      <c r="D61" s="37">
        <v>0</v>
      </c>
      <c r="F61" s="24">
        <f>ROUND(SUMIF(Определители!I6:I52,"=7",'Базовые цены с учетом расхода'!H6:H52),2)</f>
        <v>0</v>
      </c>
      <c r="G61" s="24"/>
      <c r="H61" s="24"/>
      <c r="I61" s="24"/>
      <c r="J61" s="40"/>
      <c r="K61" s="40"/>
      <c r="L61" s="24"/>
      <c r="N61" s="34" t="s">
        <v>363</v>
      </c>
    </row>
    <row r="62" spans="1:14" ht="10.5">
      <c r="A62" s="30">
        <v>56</v>
      </c>
      <c r="B62" s="39" t="s">
        <v>184</v>
      </c>
      <c r="C62" s="34" t="s">
        <v>312</v>
      </c>
      <c r="D62" s="37">
        <v>0</v>
      </c>
      <c r="F62" s="24">
        <f>ROUND(SUMIF(Определители!I6:I52,"=7",'Базовые цены с учетом расхода'!N6:N52),2)</f>
        <v>0</v>
      </c>
      <c r="G62" s="24"/>
      <c r="H62" s="24"/>
      <c r="I62" s="24"/>
      <c r="J62" s="40"/>
      <c r="K62" s="40"/>
      <c r="L62" s="24"/>
      <c r="N62" s="34" t="s">
        <v>364</v>
      </c>
    </row>
    <row r="63" spans="1:14" ht="10.5">
      <c r="A63" s="30">
        <v>57</v>
      </c>
      <c r="B63" s="39" t="s">
        <v>178</v>
      </c>
      <c r="C63" s="34" t="s">
        <v>312</v>
      </c>
      <c r="D63" s="37">
        <v>0</v>
      </c>
      <c r="F63" s="24">
        <f>ROUND(SUMIF(Определители!I6:I52,"=7",'Базовые цены с учетом расхода'!O6:O52),2)</f>
        <v>0</v>
      </c>
      <c r="G63" s="24"/>
      <c r="H63" s="24"/>
      <c r="I63" s="24"/>
      <c r="J63" s="40"/>
      <c r="K63" s="40"/>
      <c r="L63" s="24"/>
      <c r="N63" s="34" t="s">
        <v>365</v>
      </c>
    </row>
    <row r="64" spans="1:14" ht="10.5">
      <c r="A64" s="30">
        <v>58</v>
      </c>
      <c r="B64" s="39" t="s">
        <v>185</v>
      </c>
      <c r="C64" s="34" t="s">
        <v>317</v>
      </c>
      <c r="D64" s="37">
        <v>0</v>
      </c>
      <c r="F64" s="24">
        <f>ROUND((F58+F62+F63),2)</f>
        <v>0</v>
      </c>
      <c r="G64" s="24"/>
      <c r="H64" s="24"/>
      <c r="I64" s="24"/>
      <c r="J64" s="40"/>
      <c r="K64" s="40"/>
      <c r="L64" s="24"/>
      <c r="N64" s="34" t="s">
        <v>366</v>
      </c>
    </row>
    <row r="65" spans="1:14" ht="10.5">
      <c r="A65" s="30">
        <v>59</v>
      </c>
      <c r="B65" s="39" t="s">
        <v>186</v>
      </c>
      <c r="C65" s="34" t="s">
        <v>312</v>
      </c>
      <c r="D65" s="37">
        <v>0</v>
      </c>
      <c r="F65" s="24">
        <f>ROUND(SUMIF(Определители!I6:I52,"=9",'Базовые цены с учетом расхода'!B6:B52),2)</f>
        <v>0</v>
      </c>
      <c r="G65" s="24">
        <f>ROUND(SUMIF(Определители!I6:I52,"=9",'Базовые цены с учетом расхода'!C6:C52),2)</f>
        <v>0</v>
      </c>
      <c r="H65" s="24">
        <f>ROUND(SUMIF(Определители!I6:I52,"=9",'Базовые цены с учетом расхода'!D6:D52),2)</f>
        <v>0</v>
      </c>
      <c r="I65" s="24">
        <f>ROUND(SUMIF(Определители!I6:I52,"=9",'Базовые цены с учетом расхода'!E6:E52),2)</f>
        <v>0</v>
      </c>
      <c r="J65" s="40">
        <f>ROUND(SUMIF(Определители!I6:I52,"=9",'Базовые цены с учетом расхода'!I6:I52),8)</f>
        <v>0</v>
      </c>
      <c r="K65" s="40">
        <f>ROUND(SUMIF(Определители!I6:I52,"=9",'Базовые цены с учетом расхода'!K6:K52),8)</f>
        <v>0</v>
      </c>
      <c r="L65" s="24">
        <f>ROUND(SUMIF(Определители!I6:I52,"=9",'Базовые цены с учетом расхода'!F6:F52),2)</f>
        <v>0</v>
      </c>
      <c r="N65" s="34" t="s">
        <v>367</v>
      </c>
    </row>
    <row r="66" spans="1:14" ht="10.5">
      <c r="A66" s="30">
        <v>60</v>
      </c>
      <c r="B66" s="39" t="s">
        <v>184</v>
      </c>
      <c r="C66" s="34" t="s">
        <v>312</v>
      </c>
      <c r="D66" s="37">
        <v>0</v>
      </c>
      <c r="F66" s="24">
        <f>ROUND(SUMIF(Определители!I6:I52,"=9",'Базовые цены с учетом расхода'!N6:N52),2)</f>
        <v>0</v>
      </c>
      <c r="G66" s="24"/>
      <c r="H66" s="24"/>
      <c r="I66" s="24"/>
      <c r="J66" s="40"/>
      <c r="K66" s="40"/>
      <c r="L66" s="24"/>
      <c r="N66" s="34" t="s">
        <v>368</v>
      </c>
    </row>
    <row r="67" spans="1:14" ht="10.5">
      <c r="A67" s="30">
        <v>61</v>
      </c>
      <c r="B67" s="39" t="s">
        <v>178</v>
      </c>
      <c r="C67" s="34" t="s">
        <v>312</v>
      </c>
      <c r="D67" s="37">
        <v>0</v>
      </c>
      <c r="F67" s="24">
        <f>ROUND(SUMIF(Определители!I6:I52,"=9",'Базовые цены с учетом расхода'!O6:O52),2)</f>
        <v>0</v>
      </c>
      <c r="G67" s="24"/>
      <c r="H67" s="24"/>
      <c r="I67" s="24"/>
      <c r="J67" s="40"/>
      <c r="K67" s="40"/>
      <c r="L67" s="24"/>
      <c r="N67" s="34" t="s">
        <v>369</v>
      </c>
    </row>
    <row r="68" spans="1:14" ht="10.5">
      <c r="A68" s="30">
        <v>62</v>
      </c>
      <c r="B68" s="39" t="s">
        <v>187</v>
      </c>
      <c r="C68" s="34" t="s">
        <v>317</v>
      </c>
      <c r="D68" s="37">
        <v>0</v>
      </c>
      <c r="F68" s="24">
        <f>ROUND((F65+F66+F67),2)</f>
        <v>0</v>
      </c>
      <c r="G68" s="24"/>
      <c r="H68" s="24"/>
      <c r="I68" s="24"/>
      <c r="J68" s="40"/>
      <c r="K68" s="40"/>
      <c r="L68" s="24"/>
      <c r="N68" s="34" t="s">
        <v>370</v>
      </c>
    </row>
    <row r="69" spans="1:14" ht="10.5">
      <c r="A69" s="30">
        <v>63</v>
      </c>
      <c r="B69" s="39" t="s">
        <v>188</v>
      </c>
      <c r="C69" s="34" t="s">
        <v>312</v>
      </c>
      <c r="D69" s="37">
        <v>0</v>
      </c>
      <c r="F69" s="24">
        <f>ROUND(SUMIF(Определители!I6:I52,"=:",'Базовые цены с учетом расхода'!B6:B52),2)</f>
        <v>0</v>
      </c>
      <c r="G69" s="24">
        <f>ROUND(SUMIF(Определители!I6:I52,"=:",'Базовые цены с учетом расхода'!C6:C52),2)</f>
        <v>0</v>
      </c>
      <c r="H69" s="24">
        <f>ROUND(SUMIF(Определители!I6:I52,"=:",'Базовые цены с учетом расхода'!D6:D52),2)</f>
        <v>0</v>
      </c>
      <c r="I69" s="24">
        <f>ROUND(SUMIF(Определители!I6:I52,"=:",'Базовые цены с учетом расхода'!E6:E52),2)</f>
        <v>0</v>
      </c>
      <c r="J69" s="40">
        <f>ROUND(SUMIF(Определители!I6:I52,"=:",'Базовые цены с учетом расхода'!I6:I52),8)</f>
        <v>0</v>
      </c>
      <c r="K69" s="40">
        <f>ROUND(SUMIF(Определители!I6:I52,"=:",'Базовые цены с учетом расхода'!K6:K52),8)</f>
        <v>0</v>
      </c>
      <c r="L69" s="24">
        <f>ROUND(SUMIF(Определители!I6:I52,"=:",'Базовые цены с учетом расхода'!F6:F52),2)</f>
        <v>0</v>
      </c>
      <c r="N69" s="34" t="s">
        <v>371</v>
      </c>
    </row>
    <row r="70" spans="1:14" ht="10.5">
      <c r="A70" s="30">
        <v>64</v>
      </c>
      <c r="B70" s="39" t="s">
        <v>158</v>
      </c>
      <c r="C70" s="34" t="s">
        <v>312</v>
      </c>
      <c r="D70" s="37">
        <v>0</v>
      </c>
      <c r="F70" s="24">
        <f>ROUND(SUMIF(Определители!I6:I52,"=:",'Базовые цены с учетом расхода'!H6:H52),2)</f>
        <v>0</v>
      </c>
      <c r="G70" s="24"/>
      <c r="H70" s="24"/>
      <c r="I70" s="24"/>
      <c r="J70" s="40"/>
      <c r="K70" s="40"/>
      <c r="L70" s="24"/>
      <c r="N70" s="34" t="s">
        <v>372</v>
      </c>
    </row>
    <row r="71" spans="1:14" ht="10.5">
      <c r="A71" s="30">
        <v>65</v>
      </c>
      <c r="B71" s="39" t="s">
        <v>184</v>
      </c>
      <c r="C71" s="34" t="s">
        <v>312</v>
      </c>
      <c r="D71" s="37">
        <v>0</v>
      </c>
      <c r="F71" s="24">
        <f>ROUND(SUMIF(Определители!I6:I52,"=:",'Базовые цены с учетом расхода'!N6:N52),2)</f>
        <v>0</v>
      </c>
      <c r="G71" s="24"/>
      <c r="H71" s="24"/>
      <c r="I71" s="24"/>
      <c r="J71" s="40"/>
      <c r="K71" s="40"/>
      <c r="L71" s="24"/>
      <c r="N71" s="34" t="s">
        <v>373</v>
      </c>
    </row>
    <row r="72" spans="1:14" ht="10.5">
      <c r="A72" s="30">
        <v>66</v>
      </c>
      <c r="B72" s="39" t="s">
        <v>178</v>
      </c>
      <c r="C72" s="34" t="s">
        <v>312</v>
      </c>
      <c r="D72" s="37">
        <v>0</v>
      </c>
      <c r="F72" s="24">
        <f>ROUND(SUMIF(Определители!I6:I52,"=:",'Базовые цены с учетом расхода'!O6:O52),2)</f>
        <v>0</v>
      </c>
      <c r="G72" s="24"/>
      <c r="H72" s="24"/>
      <c r="I72" s="24"/>
      <c r="J72" s="40"/>
      <c r="K72" s="40"/>
      <c r="L72" s="24"/>
      <c r="N72" s="34" t="s">
        <v>374</v>
      </c>
    </row>
    <row r="73" spans="1:14" ht="10.5">
      <c r="A73" s="30">
        <v>67</v>
      </c>
      <c r="B73" s="39" t="s">
        <v>189</v>
      </c>
      <c r="C73" s="34" t="s">
        <v>317</v>
      </c>
      <c r="D73" s="37">
        <v>0</v>
      </c>
      <c r="F73" s="24">
        <f>ROUND((F69+F71+F72),2)</f>
        <v>0</v>
      </c>
      <c r="G73" s="24"/>
      <c r="H73" s="24"/>
      <c r="I73" s="24"/>
      <c r="J73" s="40"/>
      <c r="K73" s="40"/>
      <c r="L73" s="24"/>
      <c r="N73" s="34" t="s">
        <v>375</v>
      </c>
    </row>
    <row r="74" spans="1:14" ht="10.5">
      <c r="A74" s="30">
        <v>68</v>
      </c>
      <c r="B74" s="39" t="s">
        <v>190</v>
      </c>
      <c r="C74" s="34" t="s">
        <v>312</v>
      </c>
      <c r="D74" s="37">
        <v>0</v>
      </c>
      <c r="F74" s="24">
        <f>ROUND(SUMIF(Определители!I6:I52,"=8",'Базовые цены с учетом расхода'!B6:B52),2)</f>
        <v>0</v>
      </c>
      <c r="G74" s="24">
        <f>ROUND(SUMIF(Определители!I6:I52,"=8",'Базовые цены с учетом расхода'!C6:C52),2)</f>
        <v>0</v>
      </c>
      <c r="H74" s="24">
        <f>ROUND(SUMIF(Определители!I6:I52,"=8",'Базовые цены с учетом расхода'!D6:D52),2)</f>
        <v>0</v>
      </c>
      <c r="I74" s="24">
        <f>ROUND(SUMIF(Определители!I6:I52,"=8",'Базовые цены с учетом расхода'!E6:E52),2)</f>
        <v>0</v>
      </c>
      <c r="J74" s="40">
        <f>ROUND(SUMIF(Определители!I6:I52,"=8",'Базовые цены с учетом расхода'!I6:I52),8)</f>
        <v>0</v>
      </c>
      <c r="K74" s="40">
        <f>ROUND(SUMIF(Определители!I6:I52,"=8",'Базовые цены с учетом расхода'!K6:K52),8)</f>
        <v>0</v>
      </c>
      <c r="L74" s="24">
        <f>ROUND(SUMIF(Определители!I6:I52,"=8",'Базовые цены с учетом расхода'!F6:F52),2)</f>
        <v>0</v>
      </c>
      <c r="N74" s="34" t="s">
        <v>376</v>
      </c>
    </row>
    <row r="75" spans="1:14" ht="10.5">
      <c r="A75" s="30">
        <v>69</v>
      </c>
      <c r="B75" s="39" t="s">
        <v>158</v>
      </c>
      <c r="C75" s="34" t="s">
        <v>312</v>
      </c>
      <c r="D75" s="37">
        <v>0</v>
      </c>
      <c r="F75" s="24">
        <f>ROUND(SUMIF(Определители!I6:I52,"=8",'Базовые цены с учетом расхода'!H6:H52),2)</f>
        <v>0</v>
      </c>
      <c r="G75" s="24"/>
      <c r="H75" s="24"/>
      <c r="I75" s="24"/>
      <c r="J75" s="40"/>
      <c r="K75" s="40"/>
      <c r="L75" s="24"/>
      <c r="N75" s="34" t="s">
        <v>377</v>
      </c>
    </row>
    <row r="76" spans="1:14" ht="10.5">
      <c r="A76" s="30">
        <v>70</v>
      </c>
      <c r="B76" s="39" t="s">
        <v>191</v>
      </c>
      <c r="C76" s="34" t="s">
        <v>317</v>
      </c>
      <c r="D76" s="37">
        <v>0</v>
      </c>
      <c r="F76" s="24">
        <f>ROUND((F17+F27+F34+F39+F47+F52+F57+F64+F68+F73+F74),2)</f>
        <v>76311.27</v>
      </c>
      <c r="G76" s="24">
        <f>ROUND((G17+G27+G34+G39+G47+G52+G57+G64+G68+G73+G74),2)</f>
        <v>0</v>
      </c>
      <c r="H76" s="24">
        <f>ROUND((H17+H27+H34+H39+H47+H52+H57+H64+H68+H73+H74),2)</f>
        <v>0</v>
      </c>
      <c r="I76" s="24">
        <f>ROUND((I17+I27+I34+I39+I47+I52+I57+I64+I68+I73+I74),2)</f>
        <v>0</v>
      </c>
      <c r="J76" s="40">
        <f>ROUND((J17+J27+J34+J39+J47+J52+J57+J64+J68+J73+J74),8)</f>
        <v>0</v>
      </c>
      <c r="K76" s="40">
        <f>ROUND((K17+K27+K34+K39+K47+K52+K57+K64+K68+K73+K74),8)</f>
        <v>0</v>
      </c>
      <c r="L76" s="24">
        <f>ROUND((L17+L27+L34+L39+L47+L52+L57+L64+L68+L73+L74),2)</f>
        <v>0</v>
      </c>
      <c r="N76" s="34" t="s">
        <v>378</v>
      </c>
    </row>
    <row r="77" spans="1:14" ht="10.5">
      <c r="A77" s="30">
        <v>71</v>
      </c>
      <c r="B77" s="39" t="s">
        <v>192</v>
      </c>
      <c r="C77" s="34" t="s">
        <v>317</v>
      </c>
      <c r="D77" s="37">
        <v>0</v>
      </c>
      <c r="F77" s="24">
        <f>ROUND((F23+F31+F36+F43+F49+F54+F61+F70+F75),2)</f>
        <v>0</v>
      </c>
      <c r="G77" s="24"/>
      <c r="H77" s="24"/>
      <c r="I77" s="24"/>
      <c r="J77" s="40"/>
      <c r="K77" s="40"/>
      <c r="L77" s="24"/>
      <c r="N77" s="34" t="s">
        <v>379</v>
      </c>
    </row>
    <row r="78" spans="1:14" ht="10.5">
      <c r="A78" s="30">
        <v>72</v>
      </c>
      <c r="B78" s="39" t="s">
        <v>193</v>
      </c>
      <c r="C78" s="34" t="s">
        <v>317</v>
      </c>
      <c r="D78" s="37">
        <v>0</v>
      </c>
      <c r="F78" s="24">
        <f>ROUND((F24+F32+F37+F44+F50+F55+F62+F66+F71),2)</f>
        <v>2406.63</v>
      </c>
      <c r="G78" s="24"/>
      <c r="H78" s="24"/>
      <c r="I78" s="24"/>
      <c r="J78" s="40"/>
      <c r="K78" s="40"/>
      <c r="L78" s="24"/>
      <c r="N78" s="34" t="s">
        <v>380</v>
      </c>
    </row>
    <row r="79" spans="1:14" ht="10.5">
      <c r="A79" s="30">
        <v>73</v>
      </c>
      <c r="B79" s="39" t="s">
        <v>194</v>
      </c>
      <c r="C79" s="34" t="s">
        <v>317</v>
      </c>
      <c r="D79" s="37">
        <v>0</v>
      </c>
      <c r="F79" s="24">
        <f>ROUND((F25+F33+F38+F45+F51+F56+F63+F67+F72),2)</f>
        <v>1530.55</v>
      </c>
      <c r="G79" s="24"/>
      <c r="H79" s="24"/>
      <c r="I79" s="24"/>
      <c r="J79" s="40"/>
      <c r="K79" s="40"/>
      <c r="L79" s="24"/>
      <c r="N79" s="34" t="s">
        <v>381</v>
      </c>
    </row>
    <row r="80" spans="1:14" ht="10.5">
      <c r="A80" s="30">
        <v>74</v>
      </c>
      <c r="B80" s="39" t="s">
        <v>195</v>
      </c>
      <c r="C80" s="34" t="s">
        <v>382</v>
      </c>
      <c r="D80" s="37">
        <v>3.85</v>
      </c>
      <c r="F80" s="24">
        <f>ROUND((F76)*D80,2)</f>
        <v>293798.39</v>
      </c>
      <c r="G80" s="24"/>
      <c r="H80" s="24"/>
      <c r="I80" s="24"/>
      <c r="J80" s="40"/>
      <c r="K80" s="40"/>
      <c r="L80" s="24"/>
      <c r="N80" s="34" t="s">
        <v>383</v>
      </c>
    </row>
    <row r="81" spans="1:14" ht="10.5">
      <c r="A81" s="30">
        <v>75</v>
      </c>
      <c r="B81" s="39" t="s">
        <v>196</v>
      </c>
      <c r="C81" s="34" t="s">
        <v>384</v>
      </c>
      <c r="D81" s="37">
        <v>18</v>
      </c>
      <c r="F81" s="24">
        <f>ROUND((F80)*D81/100,2)</f>
        <v>52883.71</v>
      </c>
      <c r="G81" s="24"/>
      <c r="H81" s="24"/>
      <c r="I81" s="24"/>
      <c r="J81" s="40"/>
      <c r="K81" s="40"/>
      <c r="L81" s="24"/>
      <c r="N81" s="34" t="s">
        <v>385</v>
      </c>
    </row>
    <row r="82" spans="1:14" ht="10.5">
      <c r="A82" s="30">
        <v>76</v>
      </c>
      <c r="B82" s="39" t="s">
        <v>197</v>
      </c>
      <c r="C82" s="34" t="s">
        <v>386</v>
      </c>
      <c r="D82" s="37">
        <v>0</v>
      </c>
      <c r="F82" s="24">
        <f>ROUND((F80+F81),2)</f>
        <v>346682.1</v>
      </c>
      <c r="G82" s="24"/>
      <c r="H82" s="24"/>
      <c r="I82" s="24"/>
      <c r="J82" s="40"/>
      <c r="K82" s="40"/>
      <c r="L82" s="24"/>
      <c r="N82" s="34" t="s">
        <v>387</v>
      </c>
    </row>
    <row r="83" spans="1:14" ht="10.5">
      <c r="A83" s="30">
        <v>77</v>
      </c>
      <c r="B83" s="39" t="s">
        <v>388</v>
      </c>
      <c r="C83" s="34" t="s">
        <v>389</v>
      </c>
      <c r="D83" s="37">
        <v>0</v>
      </c>
      <c r="F83" s="24"/>
      <c r="G83" s="24"/>
      <c r="H83" s="24"/>
      <c r="I83" s="24"/>
      <c r="J83" s="40"/>
      <c r="K83" s="40"/>
      <c r="L83" s="24">
        <f>ROUND(SUM('Базовые цены с учетом расхода'!X6:X52),2)</f>
        <v>31.18</v>
      </c>
      <c r="N83" s="34" t="s">
        <v>390</v>
      </c>
    </row>
    <row r="84" spans="1:14" ht="10.5">
      <c r="A84" s="30">
        <v>78</v>
      </c>
      <c r="B84" s="39" t="s">
        <v>199</v>
      </c>
      <c r="C84" s="34" t="s">
        <v>389</v>
      </c>
      <c r="D84" s="37">
        <v>0</v>
      </c>
      <c r="F84" s="24">
        <f>ROUND(SUM('Базовые цены с учетом расхода'!C6:C52),2)</f>
        <v>2207.79</v>
      </c>
      <c r="G84" s="24"/>
      <c r="H84" s="24"/>
      <c r="I84" s="24"/>
      <c r="J84" s="40"/>
      <c r="K84" s="40"/>
      <c r="L84" s="24"/>
      <c r="N84" s="34" t="s">
        <v>391</v>
      </c>
    </row>
    <row r="85" spans="1:14" ht="10.5">
      <c r="A85" s="30">
        <v>79</v>
      </c>
      <c r="B85" s="39" t="s">
        <v>200</v>
      </c>
      <c r="C85" s="34" t="s">
        <v>389</v>
      </c>
      <c r="D85" s="37">
        <v>0</v>
      </c>
      <c r="F85" s="24">
        <f>ROUND(SUM('Базовые цены с учетом расхода'!E6:E52),2)</f>
        <v>74.49</v>
      </c>
      <c r="G85" s="24"/>
      <c r="H85" s="24"/>
      <c r="I85" s="24"/>
      <c r="J85" s="40"/>
      <c r="K85" s="40"/>
      <c r="L85" s="24"/>
      <c r="N85" s="34" t="s">
        <v>392</v>
      </c>
    </row>
    <row r="86" spans="1:14" ht="10.5">
      <c r="A86" s="30">
        <v>80</v>
      </c>
      <c r="B86" s="39" t="s">
        <v>201</v>
      </c>
      <c r="C86" s="34" t="s">
        <v>386</v>
      </c>
      <c r="D86" s="37">
        <v>0</v>
      </c>
      <c r="F86" s="24">
        <f>ROUND((F84+F85),2)</f>
        <v>2282.28</v>
      </c>
      <c r="G86" s="24"/>
      <c r="H86" s="24"/>
      <c r="I86" s="24"/>
      <c r="J86" s="40"/>
      <c r="K86" s="40"/>
      <c r="L86" s="24"/>
      <c r="N86" s="34" t="s">
        <v>393</v>
      </c>
    </row>
    <row r="87" spans="1:14" ht="10.5">
      <c r="A87" s="30">
        <v>81</v>
      </c>
      <c r="B87" s="39" t="s">
        <v>202</v>
      </c>
      <c r="C87" s="34" t="s">
        <v>389</v>
      </c>
      <c r="D87" s="37">
        <v>0</v>
      </c>
      <c r="F87" s="24"/>
      <c r="G87" s="24"/>
      <c r="H87" s="24"/>
      <c r="I87" s="24"/>
      <c r="J87" s="40">
        <f>ROUND(SUM('Базовые цены с учетом расхода'!I6:I52),8)</f>
        <v>185.9716984</v>
      </c>
      <c r="K87" s="40"/>
      <c r="L87" s="24"/>
      <c r="N87" s="34" t="s">
        <v>394</v>
      </c>
    </row>
    <row r="88" spans="1:14" ht="10.5">
      <c r="A88" s="30">
        <v>82</v>
      </c>
      <c r="B88" s="39" t="s">
        <v>203</v>
      </c>
      <c r="C88" s="34" t="s">
        <v>389</v>
      </c>
      <c r="D88" s="37">
        <v>0</v>
      </c>
      <c r="F88" s="24"/>
      <c r="G88" s="24"/>
      <c r="H88" s="24"/>
      <c r="I88" s="24"/>
      <c r="J88" s="40">
        <f>ROUND(SUM('Базовые цены с учетом расхода'!K6:K52),8)</f>
        <v>4.60358</v>
      </c>
      <c r="K88" s="40"/>
      <c r="L88" s="24"/>
      <c r="N88" s="34" t="s">
        <v>395</v>
      </c>
    </row>
    <row r="89" spans="1:14" ht="10.5">
      <c r="A89" s="30">
        <v>83</v>
      </c>
      <c r="B89" s="39" t="s">
        <v>204</v>
      </c>
      <c r="C89" s="34" t="s">
        <v>386</v>
      </c>
      <c r="D89" s="37">
        <v>0</v>
      </c>
      <c r="F89" s="24"/>
      <c r="G89" s="24"/>
      <c r="H89" s="24"/>
      <c r="I89" s="24"/>
      <c r="J89" s="40">
        <f>ROUND((J87+J88),8)</f>
        <v>190.5752784</v>
      </c>
      <c r="K89" s="40"/>
      <c r="L89" s="24"/>
      <c r="N89" s="34" t="s">
        <v>396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</cp:lastModifiedBy>
  <dcterms:created xsi:type="dcterms:W3CDTF">2011-01-23T15:17:15Z</dcterms:created>
  <dcterms:modified xsi:type="dcterms:W3CDTF">2011-01-23T15:17:16Z</dcterms:modified>
  <cp:category/>
  <cp:version/>
  <cp:contentType/>
  <cp:contentStatus/>
</cp:coreProperties>
</file>